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ndrul\Desktop\TAK_Priemonės_odontologijai_12080\PD\"/>
    </mc:Choice>
  </mc:AlternateContent>
  <xr:revisionPtr revIDLastSave="0" documentId="13_ncr:1_{867C5AA4-8692-4081-8CC1-CC3BB829B244}" xr6:coauthVersionLast="47" xr6:coauthVersionMax="47" xr10:uidLastSave="{00000000-0000-0000-0000-000000000000}"/>
  <bookViews>
    <workbookView xWindow="-120" yWindow="-120" windowWidth="29040" windowHeight="15720" xr2:uid="{B4DF554C-3478-4FA8-B798-1FA75F42F14D}"/>
  </bookViews>
  <sheets>
    <sheet name="12080" sheetId="1" r:id="rId1"/>
  </sheets>
  <definedNames>
    <definedName name="_xlnm._FilterDatabase" localSheetId="0" hidden="1">'12080'!$A$9:$Q$63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 l="1"/>
  <c r="A11" i="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F11" i="1"/>
  <c r="F14" i="1"/>
  <c r="F15" i="1"/>
  <c r="F17" i="1"/>
  <c r="F18" i="1"/>
  <c r="F19" i="1"/>
  <c r="F20" i="1"/>
  <c r="F21" i="1"/>
  <c r="F22" i="1"/>
  <c r="F29" i="1"/>
  <c r="F30" i="1"/>
  <c r="F31" i="1"/>
  <c r="F35" i="1"/>
  <c r="F36" i="1"/>
  <c r="F37" i="1"/>
  <c r="F40" i="1"/>
  <c r="F41" i="1"/>
  <c r="F45" i="1"/>
  <c r="F47" i="1"/>
  <c r="F49" i="1"/>
  <c r="F50" i="1"/>
  <c r="F51" i="1"/>
  <c r="F52" i="1"/>
  <c r="F53" i="1"/>
  <c r="F62" i="1"/>
  <c r="F63" i="1"/>
</calcChain>
</file>

<file path=xl/sharedStrings.xml><?xml version="1.0" encoding="utf-8"?>
<sst xmlns="http://schemas.openxmlformats.org/spreadsheetml/2006/main" count="242" uniqueCount="151">
  <si>
    <t>pak.</t>
  </si>
  <si>
    <t>Gydo periapikinius pažeidimus, abscesus, trauminius sužalojimus, šaknų rezorbciją, šaknų perforaciją ir kraujuojančius kanalus. Lengvai pašalinamas failo pagalba.Pasta teka per 27 dydžio, 25 mm endodontines adatas, kurios turi 2 šonines angas ir uždarą apačią, kad patogiai pasidengtų kanalų sienelės ir kad būtų išvengta perpildymo. „TempCanal ™“, pH&gt; 12. Pakuotėje: švirkštas 3 ml- 1 vnt, adatėlės- 12 vnt.Pakuotėje: švirkštas 3 ml- 1 vnt, adatėlės- 12 vnt.</t>
  </si>
  <si>
    <t>33141800-8</t>
  </si>
  <si>
    <t xml:space="preserve">Laikina kalcio hidroksido pasta šaknų kanalų gydymui. </t>
  </si>
  <si>
    <t>švirkš.</t>
  </si>
  <si>
    <t>Universalus , mažai takus šviesa kietinamas rentgenokontrastiškas takusis kompozitas skirtas: tiesioginėms I, II, III, IV, ir V klasės ertmių restauracijoms,kaip silantas vagelėms,padidėjusio dantų jautrumo mažinimui,  (Ne) tiesioginių estetinių restauracijų, laikinų vainikėlių ir tiltų bei emalio srityje esančių defektų pataisoms, plomba kabančių ertmės kraštų sutvirtinimui, kaip laineris ar pamušalas. GC Pakuotėje  1 x 1.7 g švirkštas A2.</t>
  </si>
  <si>
    <t>Kompozitinis šviesoje kietėjantis užpildas švirkštuose. Su nano dalelėmis ir padidintu rentgenokontrastiškumu.A2</t>
  </si>
  <si>
    <t>rink.</t>
  </si>
  <si>
    <t>Naudojamas ėduonies stabilizavimui. Preparatas jungiasi su ėduonies pažeistu dentinu ir jį stabilizuoja.Nuolatinis antimikrobinis sidabro, jodo ir fluoro poveikis. Mažina dantų jautrumą. Maža  dėmių atsiradimo rizika Pakuotėje yra: 1 x 1,5 ml „Riva Star Aqua“ 1  buteliukas ir 1 x 3 ml „Riva Star Aqua“ 2 buteliukas.</t>
  </si>
  <si>
    <t xml:space="preserve">Sidabro diamino fluoridas (SDF) 1,5 ml+ Kalio jodidas (KI) 3 ml </t>
  </si>
  <si>
    <t>Biokeraminis užpildas, mineralinis trioksido agregatas (paruoštas naudojimui). Medžiaga mineral trioksido pagrindu, dantų šaknų perforacijų gydymui. Danties audinių spalvos, nedažantis danties audinių. (lygiavertis „Pro root“). Pakuotėje 4 pakeliai su milteliais ne daugiau kaip 1g.</t>
  </si>
  <si>
    <t xml:space="preserve">Mineraltrioksido agregatas perforacijų gydymui. MTA . </t>
  </si>
  <si>
    <t>švirkšt.</t>
  </si>
  <si>
    <t>Kraujavimą stabdanti medžiaga  Švirkšte 30 ml</t>
  </si>
  <si>
    <t>33141840-0</t>
  </si>
  <si>
    <t>Gelis hemostatinis ViscoStat Clear</t>
  </si>
  <si>
    <t>Kraujavimą stabdanti medžiaga geležies sulfato pagrindu (ruda). Švirkšte 30 ml</t>
  </si>
  <si>
    <t>Gelis hemostatinis ViscoStat,N1</t>
  </si>
  <si>
    <t>Bioaktyvi mineralinė šaknų kanalų pildymo pasta savo miltelių sudėtyje turinti trikalcio silikato, cirkonio oksido, povidono (BioRoot arba ją atitinkanti) Pakuotė:  15 g + 35 dozės  skysčio.Bioaktyvi mineralinė šaknų kanalų pildymo pasta</t>
  </si>
  <si>
    <t>Bioaktyvi mineralinė šaknų kanalų pildymo pasta</t>
  </si>
  <si>
    <t>but.</t>
  </si>
  <si>
    <t>7-os kartos, vienkomponentis, savaime ėsdinantis su pasirinktine emalio ėsdinimo galimybe, šviesa kietinamas adhezyvas 
tinkantis šviesa kietinamų bei rūgštimis modifikuotų kompozitų (kompomerų) jungimui (bondingui) su danties audiniais, šviesa kietinamų dvigubo kietėjimo pamušalinių bei kulčių atstatymui skirtų kompozitų sujungimui su danties audiniais.
 Naujasis dimetakrilato monomeras palengvina adhezyvo įsiskverbimą į emalį ir dentiną, o padidinitas fosfato esterio monomero kiekis optimizuoja ėsdinimą, susiformuoja, kaip plona jonų nano-intersąveikos zona. Sudėtyje nėra HEMA (savaime besiėsdinanti surišimo sistema, vienoje talpoje, nemaišomas, kietinamas šviesa buteliukas 5 ml)</t>
  </si>
  <si>
    <t>Vienkomponentė šviesoje kietėjanti surišimo sistema G-aenial Bond (GC)</t>
  </si>
  <si>
    <t>ml</t>
  </si>
  <si>
    <t>Tirpalas pieninių dantų šaknų kanalų chemomechaniniam paruošimui</t>
  </si>
  <si>
    <t>Chlorhexidine Acetate 0,02 proc. 1000 ml</t>
  </si>
  <si>
    <t xml:space="preserve">Pakuotėje 11g + 20 maišymo antgalių + 20 tuščių švirkštų + 40 x 29 G lenktų adatų su endostoperiu.  Endorez arba lygiavertis. Besirezorbuojanti dantų šaknų kanalų plombavimo medžiaga, tinkanti pieninių dantų gydymui. Šaknų kanalų hermetikas sudėtyje turi specialų hidrofilinį organofosfato metakrilato monomerą, kuris padidina jo hidrofiliškumą ir sukuria dervą, pasižyminčią stipriu afinitetu drėgmei, kurios prasiskverbimo gylis į kanalėlius siekia 1000 µm. </t>
  </si>
  <si>
    <t>Hidrofiliškas kanalų plombavimo sileris</t>
  </si>
  <si>
    <t>g</t>
  </si>
  <si>
    <r>
      <t xml:space="preserve">Medžiaga skirta pieninių dantų šaknų kanalų užpildymui, sudėtyje kalcio hidroksidas ir jodoformas. Paklaida </t>
    </r>
    <r>
      <rPr>
        <sz val="11"/>
        <rFont val="Aptos Narrow"/>
        <family val="2"/>
      </rPr>
      <t>±</t>
    </r>
    <r>
      <rPr>
        <sz val="11"/>
        <rFont val="Arial"/>
        <family val="2"/>
        <charset val="186"/>
      </rPr>
      <t>0,2 g</t>
    </r>
  </si>
  <si>
    <t>Kalcio hidroksido pasta su jodoformu švirkšte 2 g "Calciplus"</t>
  </si>
  <si>
    <t>Naudojamas giliems ėduonies pažeidimams, giliems kaklelių ir šaknų pažeidimams, pupos padengimui, pulpotomijai, šaknų ir furkacijų perforacijoms, vidinei/išorinei rezorbcijai, apeksofikacijai (lygiavertis SEPTODONT „Biodentine". Pakuotėje kaps. 15 x 0.7g.</t>
  </si>
  <si>
    <t>Biologiškai suderinamas ir biologiškai veiklus dentino pakaitalas pažeistam dentinui gydyti</t>
  </si>
  <si>
    <t>vnt.</t>
  </si>
  <si>
    <t>Pakuotėje 1000 vnt</t>
  </si>
  <si>
    <t xml:space="preserve">Sugertukai, voleliai seilių medvilniniai, Nr.1 </t>
  </si>
  <si>
    <t>Dentalinės adatos 0,3 x12 mm. (Europinio standarto) sterilios. Aštri trikampė viršūnė lengvam dūriui, sterilios, kiekviena adata plastikiniame konteineryje.</t>
  </si>
  <si>
    <t>33131200-9</t>
  </si>
  <si>
    <t>Adata dentalinė 0,3x12mm</t>
  </si>
  <si>
    <r>
      <t xml:space="preserve">Dentalinės adatos  0.4x38 mm </t>
    </r>
    <r>
      <rPr>
        <sz val="11"/>
        <color rgb="FFFF0000"/>
        <rFont val="Arial"/>
        <family val="2"/>
        <charset val="186"/>
      </rPr>
      <t>±2</t>
    </r>
    <r>
      <rPr>
        <sz val="11"/>
        <rFont val="Arial"/>
        <family val="2"/>
        <charset val="186"/>
      </rPr>
      <t>, (Europinio standarto) sterilios. Aštri trikampė viršūnė lengvam dūriui, sterilios, kiekviena adata plastikiniame konteineryje.</t>
    </r>
  </si>
  <si>
    <t>Adata dentalinė 0,4x38</t>
  </si>
  <si>
    <t xml:space="preserve">vnt. </t>
  </si>
  <si>
    <t xml:space="preserve">Galimybė rinktis dydį. Pakuotėje ne daugiau 100 vnt. (lygiavertis “TOR No.1.181“). </t>
  </si>
  <si>
    <t>Medinis anatominis tarpdančių pleištukas</t>
  </si>
  <si>
    <t>Skirti surišėjų, ėsdintojų, cementų uždėjimui ar nuėmimui, lankstomas kotelis, vienkartiniai. Vidutinio dydžio, ne daugiau 2mm skersmens, pakuotėje ne daugiau 100 vnt.</t>
  </si>
  <si>
    <t>Mikroaplikatorius</t>
  </si>
  <si>
    <t>lapelių</t>
  </si>
  <si>
    <t>Išmatavimai ne mažiau 5x5cm. ir ne didesni nei 10x10cm., ne mažiau 100 lapų padelyje.</t>
  </si>
  <si>
    <t>Popierius kompozito ir cemento maišymui </t>
  </si>
  <si>
    <t>Įpakavimas atskirose, metalizuotose pakuotėse (po 1 vnt.), vienkartiniai, sterilus.</t>
  </si>
  <si>
    <t>33141411-4</t>
  </si>
  <si>
    <t>Skalpelių ašmenys (galvutės vienkartinės) Nr. 15</t>
  </si>
  <si>
    <t>Ultradent MTAFlow White. Bioaktyvus mineralinio trioksido agregato (MTA) cementas, skirtas šaknų kanalų perforacijų taisymui, pulpotomijai ir šaknies galo pildymui. Medžiaga baltos spalvos.Struktūra :smulkiagrūdė, leidžianti sumaišytą medžiagą įvesti į kanalą per plonas (ne mažiau kaip 29 ga) kaniules / antgalius. Kietėjimo laikas: pradinis sukietėjimas per 5–5,5 minutes. Sudėtyje nėra bismuto oksido. Rinkinio pakuotė: miltelių kiekis nuo 2 g ir gelis nuo 2 ml .Komplekte privalo būti dozavimo šaukštelis, maišymo padėkliukas ir specialūs kaniulių antgaliai tiesioginiam įvedimui į kanalą.</t>
  </si>
  <si>
    <t>Bioaktyvus greito kietėjimo MTA cementas</t>
  </si>
  <si>
    <t xml:space="preserve">pak. </t>
  </si>
  <si>
    <t xml:space="preserve">Storo sluoksnio savaiminio sukibimo stiklo jonomerinė plombavimo medžiaga, naujos kartos stiklo jonomerinė plombavimo medžiaga EQUIA Fil ir daug užpildo sudėtyje turintis dervinis dangalas EQUIA Coat. Skirta estetinėms bei ekonomiškoms krūminių dantų restauracijoms bei pasižymi išskirtiniu tvirtumu.GC Equia Fil kapsulės A2 50 x 0.52 g </t>
  </si>
  <si>
    <t xml:space="preserve"> Stiklo jonomerinis restauracinis cementas kapsulėse</t>
  </si>
  <si>
    <t>Buteliukuose po 20ml FORM2</t>
  </si>
  <si>
    <t xml:space="preserve">Formokrezolis </t>
  </si>
  <si>
    <t>Kietmetalio grąžtas turbininiam antgaliui.</t>
  </si>
  <si>
    <t>33131510-5</t>
  </si>
  <si>
    <t>Karbidiniai grąžtai C151 turbininiam antgaliui</t>
  </si>
  <si>
    <t>Karbidiniai grąžtai C162 turbininiam antgaliui</t>
  </si>
  <si>
    <t>Rentgenokontrastiškas stiklojonomeras apsauginėms ir laikinoms restauracijoms kapsulėse. Galima naudoti: vagelių apsaugai.
šaknies paviršių apsaugai,jautrių dantų apsaugai ir kontrolei,
hipomineralizuoto emalio apsaugai, laikinoms endodontinių ertmių restauracijoms. GC Fuji Triage Pink/White kapsulės. Pakuotėje  50 x 0.45 g</t>
  </si>
  <si>
    <t>Rentgenokontrastiškas kapsulinis stiklo jonomerinis cementas paviršių apsaugai ir hermetizavimui</t>
  </si>
  <si>
    <t>Aukšto klampumo stiklo jonomerinis cementas. Dervų neturintis biokompatibilus stiklo jonomerinis cementas, pagamintas stroncio ir fluoro-aliuminio-silikatinio stiklo miltelių bei poliakrilinės rūgšties pagrindu, skirtas I ir II klasės ertmių plombavimui. Medžiagos mechaninis atsparumas po sukietėjimo 220 MPa gniuždymo stipriui ir 22 MPa diametriniam tempimo stipriui.Paviršiaus kietumas pagal Vikersą 74 Hv. Prekė tiekiama dėžutėmis po 50 vnt. kapsulių, kurių tūris 0,12 ml vienoje kapsulėje. Siūlomos kapsulės privalo būti geometriškai ir funkciškai 100 % suderinamos su turimais „GC“ gamykliniais kapsulių maišytuvais bei aplikavimo pistoletais. Yra galimybė pasirinkti šiuos atspalvius pagal Vita® skalę: A1, A2, A3, A3.5, B2, B3 arba C4. Fuji IX GP atitinkantis.</t>
  </si>
  <si>
    <t>Cheminio kietėjimo aukšto klampumo (pakuojamas) stiklo jonomerinis restauracinis cementas kapsulėse (Fuji IX GP atitinkantis)</t>
  </si>
  <si>
    <t>Puodelio, liepsnelės, diskelio formos, aliuminio oksidu impregnuoti, kietinti uretano dimetakrilato derva, skirti apdirbti kompozitų paviršių. Priekinių ir krūminių dantų kompozitų užbaigimui, atlieka visą pertekliaus pašalinimo, kontūravimo ir apdailos procesą tiesiog keičiant slėgį (lygiavertis  Dentsply Enhance), rinkinyje ne mažiau 30vnt.</t>
  </si>
  <si>
    <t>33131110-1</t>
  </si>
  <si>
    <t>Rinkinys polyrų mikrovalikliui</t>
  </si>
  <si>
    <t>flakon.</t>
  </si>
  <si>
    <t>Antgaliams sutepti (tinkamas NSK antgalių priežiūrai)</t>
  </si>
  <si>
    <t>Universalus tepalas</t>
  </si>
  <si>
    <t>Išmatavimai 3,5-4,0cm. x 20- 21cm.</t>
  </si>
  <si>
    <t>Vienkartinės įmautės viziografui</t>
  </si>
  <si>
    <t>Apvalios prailgintos formos</t>
  </si>
  <si>
    <t>Deimantiniai grąžtai turbininiam antgaliui 014 žalias žiedas</t>
  </si>
  <si>
    <t>Deimantiniai grąžtai turbininiam antgaliui 016 žalias žiedas</t>
  </si>
  <si>
    <t>Išskiriantis fluorą, šviesoje kietėjantis, rentgenokontrastiškas, švirkštuose, aplikuojamas vienkartiniais antgaliukais, (lygiavertis „Ionoseal“). Pakuotėje 3x 2.5g medžiagos su vienkartiniais antgaliukais ir apsauginiu dangteliu nuo šviesos.</t>
  </si>
  <si>
    <t>Stiklojonomerinis pamušalas</t>
  </si>
  <si>
    <t>Skirtas naudoti priekinių ir galinių dantų restauravimui, danties vainiko kulties atstatymui, įtvėrimams, netiesioginėms restauracijoms, rentgenokontrastiškas. Papildymas atspalvių: A2B, A3B, A3,5B, A1D,A2D, A2E, A3E spalvos), (lygiavertis „Filtek Ultimate“). Ne daugiau 4g švirkštuose.  švirkštų (ne daugiau 4g) kiekvieno išvardinto atspalvio.</t>
  </si>
  <si>
    <t>Šviesoje kietėjantis universalus nano kompozitas</t>
  </si>
  <si>
    <t>Tiesioginėms kompozitinėms restauracijoms, įskaitant dideles, gilias krūminių dantų kariozines ertmes, endodontiškai gydytus dantis, gumburų formavimui arba dentino atkūrimui po amalgaminės plombos pašalinimo bei dantims, kuriems rekomenduojama įklotų, užklotų gamyba. Kulties atstatymui. (lygiavertis GC EverX Flow Bulk). Pakuotėje 2ml-3,7g švirkštas.</t>
  </si>
  <si>
    <t>Takus kompozitas, sutvirtintas trumpomis skaidulomis dentino atstatymui</t>
  </si>
  <si>
    <t>Pagamintas iš netok-siško skaidraus PVC arba analogiškos medžiagos. Įlieta metalo viela išlaiko suteiktą formą. 14-16cm ilgio.</t>
  </si>
  <si>
    <t>33131300-0</t>
  </si>
  <si>
    <t>Vienkartinis lankstus seilių atsiurbėjo antgaliukas</t>
  </si>
  <si>
    <t>Nedažantis audinių. Pakuotėje 9- 11g, (ly-giavertis „Alustat“ ).</t>
  </si>
  <si>
    <t>Kraujavimą stabdantis skystis</t>
  </si>
  <si>
    <t>Rinkinys labai grubaus, grubaus, vidutinio ir švelnaus abrazyvumo (Superfine, Fine, Medium, Coarse), 11,5-12,5mm skersmens. Pakuotėje 4 rūšių po ne mažiau 10 vnt. + 1-2 laikiklis (mandrela), (lygiavertis “3M ESPE Sof-Lex“).</t>
  </si>
  <si>
    <t>Šlifavimo - poliravimo diskeliai</t>
  </si>
  <si>
    <t>"Medium" arba "Heavy" tvirtumo, 152-155 x 152- 155mm dydžio, pakuotėje ne mažiau 36 lapų, (lygiavertis „Cerkamed”).</t>
  </si>
  <si>
    <t>Koferdamo guma</t>
  </si>
  <si>
    <t>N20. Įpurškimas iš dviejų pusių, užsukamos, pakuotėje ne daugiau 100 vnt., (lygiavertis “Endo-Top”).</t>
  </si>
  <si>
    <t>33141320-9</t>
  </si>
  <si>
    <t>Šaknies kanalų praplovimo irigacinės adatos</t>
  </si>
  <si>
    <t>Naudojamas šaknų kanalų plovimui. Pakuotėje ne daugiau 400g tirpalo ir tuščias švirkštas, (lygiavertis
„Cerkamed Chloraxid 5.25% “).</t>
  </si>
  <si>
    <t>5,25% natrio hipochlorito tirpalas</t>
  </si>
  <si>
    <t>Dervos pagrindu pagamintas hermetikas, turintis mažą citotoksiškumą. Pakuotėje bazė ir katalizatorius – dvigubas švirkštas, mažiausiai 9 g - 15 g, (lygiavertis „AHPlus“).</t>
  </si>
  <si>
    <t>33134000-8</t>
  </si>
  <si>
    <t>Šaknų kanalų sileris</t>
  </si>
  <si>
    <t>Mažo klampumo, šviesa kietinamas, rentgenokontrastiškas. Galima kietinti 4 mm sluoksnį, mažas polimerizacinis susitraukimas, geras krašto atitikimas, taki konsistencija. Skirtas naudoti kaip bazė/pamušalas po I ir II klasių tiesioginėmis restauracijomis, minimaliai invazyviai preparuotoms ertmėms plombuoti, III ir V klasių plomba, smulkių emalio defektų taisymui. Atspalvis A2 (lygiavertis “Filtek bulk fill flowable restorative”). Pakuotėje 2 švirkštai po 2g medžiagos, 20 aplikavimo antgaliukų.</t>
  </si>
  <si>
    <t>Takus storo sluoksnio kompozitas</t>
  </si>
  <si>
    <t xml:space="preserve">II,III,IV klasės ertmių restauracijoms. Tolygus medžiagos pasiskirstymas ertmėje, nusidėvėjimas ne daugiau 4μm, atsparumas daugiau nei 160 Mpa. Spalva: A2, A3. (lygiavertis „Filtek Ultimate flowable“). Pakuotė į kurią įeina 3,8g (2ml) medžiagos, 20 dozavimo antgaliukų ir 1 dangtelis apsaugai nuo šviesos arba Pakuotė į kurią įeina 2x2g medžiagos, 20 dozavimo antgaliukų
</t>
  </si>
  <si>
    <t>Šviesoje kietėjantis takus kompozitas</t>
  </si>
  <si>
    <t>Švelnūs, minkštais šereliais.</t>
  </si>
  <si>
    <t>Sintetiniai poliravimo šepetėliai</t>
  </si>
  <si>
    <t xml:space="preserve">Tinkanti laikinam plombavimui iki metų, kurią galima naudoti ir kaip pamušalą. (lygiavertis „IRM“). Pakuotėje 40g miltelių ir 15ml skysčio, miltelių matuoklis. </t>
  </si>
  <si>
    <t>Cinko oksido eugenolio pagrindo laikinas užpildas</t>
  </si>
  <si>
    <t>Reljefiškos, skirtos odontologo pacientui apdengti. Puiki absorbcija, vienas nepralaidus vandeniui sluoksnis. Dydis: 44-46cm. x 32-34cm. Dėžutėje ne daugiau 500 vnt.</t>
  </si>
  <si>
    <t>Servetėlės pacientui</t>
  </si>
  <si>
    <t>Sterilūs seilių atsiurbėjai</t>
  </si>
  <si>
    <t>Baltos spalvos. Tiesus atsiurbimo antgalis su 43-47° nupjovimais galuose. Ilgis 130-140mm.</t>
  </si>
  <si>
    <t>Dulkių atsiurbėjai</t>
  </si>
  <si>
    <t>Skalpelių ašmenys (galvutės vienkartinės) Nr. 13</t>
  </si>
  <si>
    <t>Skalpelių ašmenys (galvutės vienkartinės) Nr. 11</t>
  </si>
  <si>
    <t>Chirurginis besirezorbuojantis (PGA) 4-0, ne mažiau 75cm. ilgio siūlas su 25-27mm 1/2 atraumatine adata. Vienkartinės sterilios pakuotės, dėžutėje ne mažiau 12 vnt.</t>
  </si>
  <si>
    <t>33141125-2</t>
  </si>
  <si>
    <t>Chirurginis besirezorbuojantis siūlas 4-0</t>
  </si>
  <si>
    <t xml:space="preserve">(NYLON) su pjaunančia adata. 4-0 siūlas, ne mažiau 75cm. ilgio, netirpstantis. Adata 18-20mm. Vienkartinės sterilios pakuotės, dėžutėje ne mažiau 12 vnt. </t>
  </si>
  <si>
    <t>Chirurginis monofilamentinis siūlas 4-0</t>
  </si>
  <si>
    <t>vnt..</t>
  </si>
  <si>
    <t>Tinka hemostazei po ekstrakcijos, kai kraujavimas turi būti kontroliuojamas, ( lygiavertis „Cutanplast“ ). Kempinėlė 9-11 x 9-11 x 9-11 mm.</t>
  </si>
  <si>
    <t>Vienkartinės, sterilios, kubelių formos želatinos hemostatinės kempinėlės</t>
  </si>
  <si>
    <t>Dentalinės adatos 0,3 x 24-26mm. (Europinio standarto) sterilios. Aštri trikampė viršūnė lengvam dūriui, sterilios, kiekviena adata plastikiniame konteineryje.</t>
  </si>
  <si>
    <t>Adata dentalinė 0,3x25mm N1</t>
  </si>
  <si>
    <t>PVM tarifas ٪</t>
  </si>
  <si>
    <t xml:space="preserve">Preliminarus kiekis 36 mėn. </t>
  </si>
  <si>
    <t>Mato vienetas</t>
  </si>
  <si>
    <t>Charakteristikos, reikalavimai</t>
  </si>
  <si>
    <t>BVPŽ kodas</t>
  </si>
  <si>
    <t>Priemonės pavadinimas</t>
  </si>
  <si>
    <t>Pirkimo dalies Nr.</t>
  </si>
  <si>
    <t>Tiekėjo pasiūlymas</t>
  </si>
  <si>
    <t xml:space="preserve">Planuojama pirkėjo </t>
  </si>
  <si>
    <t>Vienkartinės medicinos priemonės suaugusių ir vaikų odontologijai</t>
  </si>
  <si>
    <t>TECHNINĖ SPECIFIKACIJA</t>
  </si>
  <si>
    <t>VšĮ VUL Santaros klinikos</t>
  </si>
  <si>
    <t xml:space="preserve">SPS 1 priedas </t>
  </si>
  <si>
    <t xml:space="preserve">Bendrieji reikalavimai: </t>
  </si>
  <si>
    <t>Bendra pasiūlymo kaina, Eur be PVM</t>
  </si>
  <si>
    <t>PVM suma, Eur</t>
  </si>
  <si>
    <t>Bendra pasiūlymo kaina, Eur su PVM</t>
  </si>
  <si>
    <t>Vieno mato vnt. kaina, Eur be PVM</t>
  </si>
  <si>
    <r>
      <t xml:space="preserve">
Siūlomos prekės charakteristikos, atitikimas reikalavimams.  
Dokumento (failo pavadinimas) ir gamintojo katalogo psl. Nr., kuriame yra siūlomus techninius parametrus patvirtinantys duomenys), nuoroda į gamintojo interneto tinklalapį (jei toks yra, nuoroda turi būti tiksli į konkrečią prekę) 
</t>
    </r>
    <r>
      <rPr>
        <b/>
        <sz val="11"/>
        <color rgb="FFFF0000"/>
        <rFont val="Arial"/>
        <family val="2"/>
        <charset val="186"/>
      </rPr>
      <t xml:space="preserve">Pildo tiekėjas </t>
    </r>
  </si>
  <si>
    <r>
      <t xml:space="preserve"> Siūlomos prekės kodas gamintojo kataloge (jeigu gamintojas turi savo prekių katalogą) 
</t>
    </r>
    <r>
      <rPr>
        <b/>
        <sz val="11"/>
        <color rgb="FFFF0000"/>
        <rFont val="Arial"/>
        <family val="2"/>
        <charset val="186"/>
      </rPr>
      <t>Pildo tiekėjas</t>
    </r>
  </si>
  <si>
    <r>
      <t xml:space="preserve">1. Prekių kokybė, žymėjimas, informacija vartotojui turi atitikti 93/42/EEC direktyvos ir/ar MDR (ES) 2017/745 reglamento reikalavimus. CE ženklinimas. Pateikti </t>
    </r>
    <r>
      <rPr>
        <b/>
        <sz val="11"/>
        <rFont val="Arial"/>
        <family val="2"/>
        <charset val="186"/>
      </rPr>
      <t>kartu su pasiūlymu</t>
    </r>
    <r>
      <rPr>
        <sz val="11"/>
        <rFont val="Arial"/>
        <family val="2"/>
        <charset val="186"/>
      </rPr>
      <t xml:space="preserve"> tai įrodančius dokumentus.
2. Prekių charakteristikoms patvirtinti tiekėjai su pasiūlymu privalo pateikti techninių duomenų lapą ar lygiavertį gamintojo dokumentą.
3. Visoms nurodytoms konkrečioms medžiagoms ir/ar konkretiems prekių pavadinimams taikoma „arba lygiavertis“.
4. Tiekėjas, siūlantis lygiavertę prekę privalo patikimomis priemonėmis įrodyti, kad siūloma prekė yra lygiavertė ir visiškai atitinka techninėje specifikacijoje keliamus reikalavimus. 
5. Tiekėjas privalo įrodyti, kad siūlomos prekės atitinka šioje techninėje specifikacijoje nurodytus reikalavimus - </t>
    </r>
    <r>
      <rPr>
        <b/>
        <sz val="11"/>
        <rFont val="Arial"/>
        <family val="2"/>
        <charset val="186"/>
      </rPr>
      <t>kartu su pasiūlymu</t>
    </r>
    <r>
      <rPr>
        <sz val="11"/>
        <rFont val="Arial"/>
        <family val="2"/>
        <charset val="186"/>
      </rPr>
      <t xml:space="preserve"> tiekėjas turi pateikti prekių gamintojo techninius dokumentus,  įrodančius techninėje specifikacijoje nustatytų reikalavimų atitikimą lietuvių kalba (reikalavimai dokumentų vertimui pateikti Bendrųjų pirkimo sąlygų 5.7 p., lietuvių kalba privaloma pateikti tik techninę informaciją, kuri įrodo siūlomų prekių atitikimą techninės specifikacijos reikalavimams). Teikiamuose gamintojo techniniuose dokumentuose tiekėjas turi pažymėti informaciją (pabraukti ar spalvotai pažymėti arba rodyklėmis nurodyti ar pan.), kuri įrodo prekių atitikimą techninės specifikacijos reikalavimams ir prie pažymėtos informacijos turi įrašyti techninės specifikacijos punktų numerius, kuriuose nurodyti reikalavimai. Perkančioji organizacija gali prašyti tiekėjo pateikti prekių gamintojo techninių dokumentų originalus, tiekėjui jų nepateikus – pasiūlymą atmesti. Pastaba. Jei techniniai duomenys, įrodantys, kad prekės atitinka techninės specifikacijos reikalavimus, pateikti bendruose gamintojo dokumentuose (kataloguose, brošiūrose ar pan.) ne lietuvių kalba (turėtų būti anglų kalba, nes ji laikoma tarptautine verslo komunikacijos kalba), tokiu atveju, nereikia pateikti viso dokumento vertimo į lietuvių kalbą, būtina pateikti vertimą į lietuvių kalbą tik tų dokumento vietų, kurios būtinos įrodymui, jog prekės atitinka techninės specifikacijos reikalavimus.
6. Galiojimo terminas turi būti ne trumpesnis nei 70 proc. priemonės galiojimo termino pristatymo metu. 
7. Pirkėjas, esant poreikiui, gali įsigyti sutartyje nenurodytų, bet su pirkimo objektu susijusių prekių, neviršijant 10% Pradinės sutarties vertės (jos nedidinant).
8. Prekių, kurių kaina iki 3 Eur, vieneto įkainis pateikiamame pasiūlyme turi būti pateikiamas suapvalintas pagal aritmetikos taisykles iki dešimt tūkstantųjų (keturi skaičiai po kablelio) skaičiaus dalių. Prekių, kurių kaina virš 3 Eur, vieneto įkainis pateikiamame pasiūlyme turi būti pateikiamas suapvalintas pagal aritmetikos taisykles iki šimtųjų (du skaičiai po kablelio) skaičiaus dalių. Kiekvienos pozicijos suma ir pirkimo dalies suma turi būti išreikšta cento tikslumu (du skaičiai po kablelio).
</t>
    </r>
  </si>
  <si>
    <t>„Priemonės odontologijai (12080)“</t>
  </si>
  <si>
    <t>Maksimali  pirkimo daliai skirtų lėšų suma, Eur be PVM</t>
  </si>
  <si>
    <t>Maksimali  pirkimo daliai skirtų lėšų suma, Eur su PVM</t>
  </si>
  <si>
    <r>
      <t xml:space="preserve">Siūlomos prekės pavadinimas, gamintojas 
</t>
    </r>
    <r>
      <rPr>
        <b/>
        <sz val="11"/>
        <color rgb="FFFF0000"/>
        <rFont val="Arial"/>
        <family val="2"/>
        <charset val="186"/>
      </rPr>
      <t>Pildo tiekėjas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</si>
</sst>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_-* #,##0.00\ _€_-;\-* #,##0.00\ _€_-;_-* &quot;-&quot;??\ _€_-;_-@_-"/>
    <numFmt numFmtId="166" formatCode="#,##0\ _€"/>
    <numFmt numFmtId="167" formatCode="0.000"/>
    <numFmt numFmtId="168" formatCode="#,##0.00\ _€"/>
  </numFmts>
  <fonts count="16" x14ac:knownFonts="1">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1"/>
      <color rgb="FF9C0006"/>
      <name val="Calibri"/>
      <family val="2"/>
      <charset val="186"/>
      <scheme val="minor"/>
    </font>
    <font>
      <sz val="11"/>
      <color theme="1"/>
      <name val="Arial"/>
      <family val="2"/>
      <charset val="186"/>
    </font>
    <font>
      <sz val="11"/>
      <name val="Arial"/>
      <family val="2"/>
      <charset val="186"/>
    </font>
    <font>
      <sz val="11"/>
      <color rgb="FFFF0000"/>
      <name val="Arial"/>
      <family val="2"/>
      <charset val="186"/>
    </font>
    <font>
      <b/>
      <sz val="11"/>
      <name val="Arial"/>
      <family val="2"/>
      <charset val="186"/>
    </font>
    <font>
      <sz val="11"/>
      <name val="Calibri"/>
      <family val="2"/>
      <charset val="186"/>
      <scheme val="minor"/>
    </font>
    <font>
      <sz val="11"/>
      <name val="Aptos Narrow"/>
      <family val="2"/>
    </font>
    <font>
      <sz val="11"/>
      <color rgb="FF000000"/>
      <name val="Arial"/>
      <family val="2"/>
      <charset val="186"/>
    </font>
    <font>
      <strike/>
      <sz val="11"/>
      <name val="Arial"/>
      <family val="2"/>
      <charset val="186"/>
    </font>
    <font>
      <b/>
      <sz val="11"/>
      <color theme="1"/>
      <name val="Arial"/>
      <family val="2"/>
      <charset val="186"/>
    </font>
    <font>
      <b/>
      <sz val="11"/>
      <color rgb="FF00B050"/>
      <name val="Arial"/>
      <family val="2"/>
      <charset val="186"/>
    </font>
    <font>
      <b/>
      <sz val="11"/>
      <color rgb="FFFF0000"/>
      <name val="Arial"/>
      <family val="2"/>
      <charset val="186"/>
    </font>
    <font>
      <b/>
      <sz val="11"/>
      <color theme="1"/>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0"/>
        <bgColor rgb="FF000000"/>
      </patternFill>
    </fill>
  </fills>
  <borders count="21">
    <border>
      <left/>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cellStyleXfs>
  <cellXfs count="152">
    <xf numFmtId="0" fontId="0" fillId="0" borderId="0" xfId="0"/>
    <xf numFmtId="0" fontId="4" fillId="0" borderId="0" xfId="3" applyFont="1"/>
    <xf numFmtId="0" fontId="4" fillId="0" borderId="0" xfId="3" applyFont="1" applyAlignment="1">
      <alignment horizontal="center"/>
    </xf>
    <xf numFmtId="1" fontId="4" fillId="0" borderId="0" xfId="3" applyNumberFormat="1" applyFont="1" applyAlignment="1">
      <alignment horizontal="center"/>
    </xf>
    <xf numFmtId="0" fontId="5" fillId="0" borderId="0" xfId="3" applyFont="1" applyAlignment="1">
      <alignment horizontal="center"/>
    </xf>
    <xf numFmtId="0" fontId="4" fillId="0" borderId="0" xfId="3" applyFont="1" applyAlignment="1">
      <alignment horizontal="left"/>
    </xf>
    <xf numFmtId="0" fontId="4" fillId="0" borderId="0" xfId="3" applyFont="1" applyAlignment="1">
      <alignment vertical="top"/>
    </xf>
    <xf numFmtId="2" fontId="4" fillId="0" borderId="0" xfId="3" applyNumberFormat="1" applyFont="1" applyAlignment="1">
      <alignment horizontal="center"/>
    </xf>
    <xf numFmtId="9" fontId="4" fillId="0" borderId="0" xfId="3" applyNumberFormat="1" applyFont="1" applyAlignment="1">
      <alignment horizontal="center"/>
    </xf>
    <xf numFmtId="2" fontId="4" fillId="0" borderId="0" xfId="3" applyNumberFormat="1" applyFont="1"/>
    <xf numFmtId="3" fontId="4" fillId="0" borderId="0" xfId="3" applyNumberFormat="1" applyFont="1" applyAlignment="1">
      <alignment horizontal="center"/>
    </xf>
    <xf numFmtId="0" fontId="6" fillId="0" borderId="0" xfId="3" applyFont="1" applyAlignment="1">
      <alignment horizontal="left"/>
    </xf>
    <xf numFmtId="1" fontId="5" fillId="0" borderId="1" xfId="3" applyNumberFormat="1" applyFont="1" applyBorder="1" applyAlignment="1">
      <alignment vertical="top"/>
    </xf>
    <xf numFmtId="2" fontId="5" fillId="0" borderId="1" xfId="5" applyNumberFormat="1" applyFont="1" applyBorder="1" applyAlignment="1">
      <alignment vertical="center"/>
    </xf>
    <xf numFmtId="1" fontId="5" fillId="0" borderId="1" xfId="5" applyNumberFormat="1" applyFont="1" applyBorder="1" applyAlignment="1">
      <alignment vertical="center"/>
    </xf>
    <xf numFmtId="2" fontId="5" fillId="0" borderId="2" xfId="5" applyNumberFormat="1" applyFont="1" applyBorder="1" applyAlignment="1">
      <alignment vertical="center"/>
    </xf>
    <xf numFmtId="1" fontId="5" fillId="0" borderId="3" xfId="4" applyNumberFormat="1" applyFont="1" applyBorder="1" applyAlignment="1">
      <alignment horizontal="center" vertical="center" wrapText="1"/>
    </xf>
    <xf numFmtId="0" fontId="5" fillId="0" borderId="3" xfId="1" applyFont="1" applyFill="1" applyBorder="1" applyAlignment="1">
      <alignment horizontal="center" vertical="center" wrapText="1"/>
    </xf>
    <xf numFmtId="0" fontId="5" fillId="0" borderId="3" xfId="4" applyFont="1" applyBorder="1" applyAlignment="1">
      <alignment horizontal="center" vertical="center" wrapText="1"/>
    </xf>
    <xf numFmtId="0" fontId="5" fillId="0" borderId="3" xfId="4" applyFont="1" applyBorder="1" applyAlignment="1">
      <alignment horizontal="left" vertical="top" wrapText="1"/>
    </xf>
    <xf numFmtId="0" fontId="5" fillId="0" borderId="3" xfId="4" applyFont="1" applyBorder="1" applyAlignment="1">
      <alignment vertical="top" wrapText="1"/>
    </xf>
    <xf numFmtId="0" fontId="5" fillId="0" borderId="0" xfId="3" applyFont="1"/>
    <xf numFmtId="0" fontId="5" fillId="0" borderId="3" xfId="2" applyFont="1" applyFill="1" applyBorder="1" applyAlignment="1">
      <alignment horizontal="center" vertical="center" wrapText="1"/>
    </xf>
    <xf numFmtId="0" fontId="5" fillId="0" borderId="3" xfId="2" applyFont="1" applyFill="1" applyBorder="1" applyAlignment="1">
      <alignment horizontal="left" vertical="top" wrapText="1"/>
    </xf>
    <xf numFmtId="0" fontId="5" fillId="0" borderId="3" xfId="2" applyFont="1" applyFill="1" applyBorder="1" applyAlignment="1">
      <alignment vertical="top" wrapText="1"/>
    </xf>
    <xf numFmtId="1" fontId="5" fillId="0" borderId="3" xfId="2" applyNumberFormat="1" applyFont="1" applyFill="1" applyBorder="1" applyAlignment="1">
      <alignment horizontal="center" vertical="center" wrapText="1"/>
    </xf>
    <xf numFmtId="1" fontId="5" fillId="0" borderId="3" xfId="3" applyNumberFormat="1" applyFont="1" applyBorder="1" applyAlignment="1">
      <alignment vertical="top"/>
    </xf>
    <xf numFmtId="2" fontId="5" fillId="0" borderId="3" xfId="5" applyNumberFormat="1" applyFont="1" applyBorder="1" applyAlignment="1">
      <alignment vertical="center"/>
    </xf>
    <xf numFmtId="1" fontId="5" fillId="0" borderId="3" xfId="5" applyNumberFormat="1" applyFont="1" applyBorder="1" applyAlignment="1">
      <alignment vertical="center"/>
    </xf>
    <xf numFmtId="2" fontId="5" fillId="0" borderId="7" xfId="5" applyNumberFormat="1" applyFont="1" applyBorder="1" applyAlignment="1">
      <alignment vertical="center"/>
    </xf>
    <xf numFmtId="0" fontId="5" fillId="0" borderId="3" xfId="0" applyFont="1" applyBorder="1" applyAlignment="1" applyProtection="1">
      <alignment horizontal="left" vertical="top" wrapText="1"/>
      <protection locked="0"/>
    </xf>
    <xf numFmtId="2" fontId="5" fillId="0" borderId="3" xfId="6" applyNumberFormat="1" applyFont="1" applyBorder="1" applyAlignment="1">
      <alignment vertical="top"/>
    </xf>
    <xf numFmtId="0" fontId="4" fillId="0" borderId="3" xfId="0" applyFont="1" applyBorder="1" applyAlignment="1">
      <alignment vertical="top"/>
    </xf>
    <xf numFmtId="1" fontId="1" fillId="0" borderId="3" xfId="2"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1" fillId="0" borderId="3" xfId="2" applyFont="1" applyFill="1" applyBorder="1" applyAlignment="1">
      <alignment vertical="top" wrapText="1"/>
    </xf>
    <xf numFmtId="164" fontId="5" fillId="0" borderId="3" xfId="3" applyNumberFormat="1" applyFont="1" applyBorder="1" applyAlignment="1">
      <alignment vertical="top"/>
    </xf>
    <xf numFmtId="0" fontId="4" fillId="0" borderId="3" xfId="0" applyFont="1" applyBorder="1" applyAlignment="1">
      <alignment horizontal="left" vertical="top" wrapText="1"/>
    </xf>
    <xf numFmtId="2" fontId="2" fillId="0" borderId="7" xfId="1" applyNumberFormat="1" applyFill="1" applyBorder="1" applyAlignment="1">
      <alignment vertical="center"/>
    </xf>
    <xf numFmtId="2" fontId="5" fillId="0" borderId="3" xfId="5" applyNumberFormat="1" applyFont="1" applyBorder="1" applyAlignment="1">
      <alignment horizontal="left" vertical="top" wrapText="1"/>
    </xf>
    <xf numFmtId="0" fontId="10" fillId="0" borderId="3" xfId="0" applyFont="1" applyBorder="1" applyAlignment="1">
      <alignment horizontal="left" wrapText="1"/>
    </xf>
    <xf numFmtId="0" fontId="11" fillId="0" borderId="0" xfId="3" applyFont="1"/>
    <xf numFmtId="1" fontId="11" fillId="0" borderId="3" xfId="3" applyNumberFormat="1" applyFont="1" applyBorder="1" applyAlignment="1">
      <alignment vertical="top"/>
    </xf>
    <xf numFmtId="0" fontId="5" fillId="0" borderId="3" xfId="0" applyFont="1" applyBorder="1" applyAlignment="1">
      <alignment vertical="top" wrapText="1"/>
    </xf>
    <xf numFmtId="0" fontId="10" fillId="0" borderId="3" xfId="0" applyFont="1" applyBorder="1" applyAlignment="1">
      <alignment vertical="top" wrapText="1"/>
    </xf>
    <xf numFmtId="0" fontId="10" fillId="0" borderId="3" xfId="0" applyFont="1" applyBorder="1" applyAlignment="1">
      <alignment horizontal="left" vertical="top" wrapText="1"/>
    </xf>
    <xf numFmtId="0" fontId="5" fillId="0" borderId="3" xfId="1" applyFont="1" applyFill="1" applyBorder="1" applyAlignment="1">
      <alignment horizontal="left" vertical="top" wrapText="1"/>
    </xf>
    <xf numFmtId="0" fontId="5" fillId="0" borderId="0" xfId="2" applyFont="1" applyFill="1"/>
    <xf numFmtId="1" fontId="5" fillId="0" borderId="3" xfId="2" applyNumberFormat="1" applyFont="1" applyFill="1" applyBorder="1" applyAlignment="1">
      <alignment vertical="top"/>
    </xf>
    <xf numFmtId="1" fontId="5" fillId="0" borderId="3" xfId="2" applyNumberFormat="1" applyFont="1" applyFill="1" applyBorder="1" applyAlignment="1">
      <alignment vertical="center"/>
    </xf>
    <xf numFmtId="2" fontId="5" fillId="0" borderId="7" xfId="2" applyNumberFormat="1" applyFont="1" applyFill="1" applyBorder="1" applyAlignment="1">
      <alignment vertical="center"/>
    </xf>
    <xf numFmtId="0" fontId="5" fillId="4" borderId="3" xfId="0" applyFont="1" applyFill="1" applyBorder="1" applyAlignment="1">
      <alignment horizontal="left" vertical="top" wrapText="1"/>
    </xf>
    <xf numFmtId="0" fontId="10" fillId="0" borderId="3" xfId="0" applyFont="1" applyBorder="1" applyAlignment="1">
      <alignment horizontal="left" vertical="top"/>
    </xf>
    <xf numFmtId="1" fontId="5" fillId="0" borderId="3" xfId="1" applyNumberFormat="1" applyFont="1" applyFill="1" applyBorder="1" applyAlignment="1">
      <alignment horizontal="center" vertical="center" wrapText="1"/>
    </xf>
    <xf numFmtId="2" fontId="5" fillId="0" borderId="3" xfId="5" applyNumberFormat="1" applyFont="1" applyBorder="1" applyAlignment="1">
      <alignment vertical="top"/>
    </xf>
    <xf numFmtId="1" fontId="5" fillId="0" borderId="3" xfId="3" applyNumberFormat="1" applyFont="1" applyBorder="1" applyAlignment="1">
      <alignment horizontal="center" vertical="center" wrapText="1"/>
    </xf>
    <xf numFmtId="2" fontId="5" fillId="0" borderId="3" xfId="3" applyNumberFormat="1" applyFont="1" applyBorder="1" applyAlignment="1">
      <alignment horizontal="center" vertical="center" wrapText="1"/>
    </xf>
    <xf numFmtId="2" fontId="5" fillId="0" borderId="3" xfId="3" applyNumberFormat="1" applyFont="1" applyBorder="1" applyAlignment="1">
      <alignment horizontal="left" vertical="top" wrapText="1"/>
    </xf>
    <xf numFmtId="1" fontId="5" fillId="0" borderId="3" xfId="3" applyNumberFormat="1" applyFont="1" applyBorder="1" applyAlignment="1">
      <alignment vertical="top" wrapText="1"/>
    </xf>
    <xf numFmtId="1" fontId="5" fillId="0" borderId="3" xfId="3" applyNumberFormat="1" applyFont="1" applyBorder="1" applyAlignment="1">
      <alignment horizontal="center" vertical="center"/>
    </xf>
    <xf numFmtId="1" fontId="5" fillId="0" borderId="3" xfId="5" applyNumberFormat="1" applyFont="1" applyBorder="1" applyAlignment="1">
      <alignment vertical="top"/>
    </xf>
    <xf numFmtId="1" fontId="5" fillId="0" borderId="3" xfId="6" applyNumberFormat="1" applyFont="1" applyBorder="1" applyAlignment="1">
      <alignment horizontal="center" vertical="center" wrapText="1"/>
    </xf>
    <xf numFmtId="2" fontId="5" fillId="0" borderId="3" xfId="6" applyNumberFormat="1" applyFont="1" applyBorder="1" applyAlignment="1">
      <alignment horizontal="center" vertical="center" wrapText="1"/>
    </xf>
    <xf numFmtId="2" fontId="5" fillId="0" borderId="3" xfId="6" applyNumberFormat="1" applyFont="1" applyBorder="1" applyAlignment="1">
      <alignment horizontal="left" vertical="top" wrapText="1"/>
    </xf>
    <xf numFmtId="2" fontId="5" fillId="0" borderId="3" xfId="6" applyNumberFormat="1" applyFont="1" applyBorder="1" applyAlignment="1">
      <alignment horizontal="left" vertical="top"/>
    </xf>
    <xf numFmtId="1" fontId="5" fillId="0" borderId="3" xfId="5" applyNumberFormat="1" applyFont="1" applyBorder="1" applyAlignment="1">
      <alignment horizontal="center" vertical="center" wrapText="1"/>
    </xf>
    <xf numFmtId="1" fontId="5" fillId="0" borderId="3" xfId="1" applyNumberFormat="1" applyFont="1" applyFill="1" applyBorder="1" applyAlignment="1">
      <alignment horizontal="center" vertical="center"/>
    </xf>
    <xf numFmtId="2" fontId="5" fillId="0" borderId="3" xfId="5" applyNumberFormat="1" applyFont="1" applyBorder="1" applyAlignment="1">
      <alignment horizontal="center" vertical="center" wrapText="1"/>
    </xf>
    <xf numFmtId="0" fontId="5" fillId="0" borderId="3" xfId="5" applyFont="1" applyBorder="1" applyAlignment="1">
      <alignment horizontal="left" vertical="top" wrapText="1"/>
    </xf>
    <xf numFmtId="166" fontId="5" fillId="0" borderId="3" xfId="5" applyNumberFormat="1" applyFont="1" applyBorder="1" applyAlignment="1">
      <alignment horizontal="center" vertical="center" wrapText="1"/>
    </xf>
    <xf numFmtId="167" fontId="5" fillId="0" borderId="7" xfId="5" applyNumberFormat="1" applyFont="1" applyBorder="1" applyAlignment="1">
      <alignment vertical="center"/>
    </xf>
    <xf numFmtId="0" fontId="5" fillId="0" borderId="3" xfId="5" applyFont="1" applyBorder="1" applyAlignment="1">
      <alignment horizontal="left" vertical="top"/>
    </xf>
    <xf numFmtId="1" fontId="5" fillId="0" borderId="3" xfId="5" applyNumberFormat="1" applyFont="1" applyBorder="1" applyAlignment="1">
      <alignment vertical="top" wrapText="1"/>
    </xf>
    <xf numFmtId="0" fontId="4" fillId="0" borderId="3" xfId="0" applyFont="1" applyBorder="1" applyAlignment="1">
      <alignment horizontal="left" vertical="top"/>
    </xf>
    <xf numFmtId="0" fontId="7" fillId="0" borderId="5" xfId="3" applyFont="1" applyBorder="1" applyAlignment="1" applyProtection="1">
      <alignment horizontal="center" vertical="center" wrapText="1"/>
      <protection locked="0"/>
    </xf>
    <xf numFmtId="2" fontId="7" fillId="0" borderId="5" xfId="5" applyNumberFormat="1" applyFont="1" applyBorder="1" applyAlignment="1">
      <alignment horizontal="center" vertical="center" wrapText="1"/>
    </xf>
    <xf numFmtId="0" fontId="7" fillId="0" borderId="5" xfId="5" applyFont="1" applyBorder="1" applyAlignment="1">
      <alignment horizontal="center" vertical="center" wrapText="1"/>
    </xf>
    <xf numFmtId="0" fontId="4" fillId="0" borderId="0" xfId="3" applyFont="1" applyProtection="1">
      <protection locked="0"/>
    </xf>
    <xf numFmtId="1" fontId="4" fillId="0" borderId="0" xfId="3" applyNumberFormat="1" applyFont="1" applyProtection="1">
      <protection locked="0"/>
    </xf>
    <xf numFmtId="4" fontId="4" fillId="0" borderId="0" xfId="3" applyNumberFormat="1" applyFont="1" applyAlignment="1" applyProtection="1">
      <alignment horizontal="center" vertical="top"/>
      <protection locked="0"/>
    </xf>
    <xf numFmtId="1" fontId="5" fillId="0" borderId="0" xfId="3" applyNumberFormat="1" applyFont="1" applyAlignment="1" applyProtection="1">
      <alignment horizontal="center" vertical="top"/>
      <protection locked="0"/>
    </xf>
    <xf numFmtId="0" fontId="5" fillId="0" borderId="0" xfId="3" applyFont="1" applyAlignment="1" applyProtection="1">
      <alignment horizontal="center" vertical="top"/>
      <protection locked="0"/>
    </xf>
    <xf numFmtId="0" fontId="4" fillId="0" borderId="0" xfId="3" applyFont="1" applyAlignment="1" applyProtection="1">
      <alignment horizontal="left" vertical="top"/>
      <protection locked="0"/>
    </xf>
    <xf numFmtId="0" fontId="13" fillId="0" borderId="0" xfId="3" applyFont="1" applyAlignment="1" applyProtection="1">
      <alignment horizontal="center" vertical="top"/>
      <protection locked="0"/>
    </xf>
    <xf numFmtId="0" fontId="13" fillId="0" borderId="0" xfId="3" applyFont="1" applyAlignment="1" applyProtection="1">
      <alignment horizontal="left" vertical="top"/>
      <protection locked="0"/>
    </xf>
    <xf numFmtId="2" fontId="7" fillId="0" borderId="0" xfId="3" applyNumberFormat="1" applyFont="1" applyAlignment="1" applyProtection="1">
      <alignment horizontal="left" vertical="top"/>
      <protection locked="0"/>
    </xf>
    <xf numFmtId="168" fontId="5" fillId="0" borderId="3" xfId="5" applyNumberFormat="1" applyFont="1" applyBorder="1" applyAlignment="1">
      <alignment horizontal="center" vertical="center" wrapText="1"/>
    </xf>
    <xf numFmtId="168" fontId="5" fillId="0" borderId="3" xfId="6" applyNumberFormat="1" applyFont="1" applyBorder="1" applyAlignment="1">
      <alignment horizontal="center" vertical="center" wrapText="1"/>
    </xf>
    <xf numFmtId="168" fontId="5" fillId="0" borderId="3" xfId="3" applyNumberFormat="1" applyFont="1" applyBorder="1" applyAlignment="1">
      <alignment horizontal="center" vertical="center"/>
    </xf>
    <xf numFmtId="168" fontId="5" fillId="0" borderId="3" xfId="3" applyNumberFormat="1" applyFont="1" applyBorder="1" applyAlignment="1">
      <alignment horizontal="center" vertical="center" wrapText="1"/>
    </xf>
    <xf numFmtId="168" fontId="5" fillId="0" borderId="3" xfId="4" applyNumberFormat="1" applyFont="1" applyBorder="1" applyAlignment="1">
      <alignment horizontal="center" vertical="center" wrapText="1"/>
    </xf>
    <xf numFmtId="168" fontId="5" fillId="0" borderId="3" xfId="2" applyNumberFormat="1" applyFont="1" applyFill="1" applyBorder="1" applyAlignment="1">
      <alignment horizontal="center" vertical="center" wrapText="1"/>
    </xf>
    <xf numFmtId="168" fontId="1" fillId="0" borderId="3" xfId="2" applyNumberFormat="1" applyFont="1" applyFill="1" applyBorder="1" applyAlignment="1">
      <alignment horizontal="center" vertical="center" wrapText="1"/>
    </xf>
    <xf numFmtId="167" fontId="5" fillId="0" borderId="3" xfId="5" applyNumberFormat="1" applyFont="1" applyBorder="1" applyAlignment="1">
      <alignment vertical="center"/>
    </xf>
    <xf numFmtId="2" fontId="5" fillId="0" borderId="3" xfId="3" applyNumberFormat="1" applyFont="1" applyBorder="1" applyAlignment="1">
      <alignment vertical="top"/>
    </xf>
    <xf numFmtId="2" fontId="5" fillId="0" borderId="3" xfId="2" applyNumberFormat="1" applyFont="1" applyFill="1" applyBorder="1" applyAlignment="1">
      <alignment vertical="center"/>
    </xf>
    <xf numFmtId="2" fontId="2" fillId="0" borderId="3" xfId="1" applyNumberFormat="1" applyFill="1" applyBorder="1" applyAlignment="1">
      <alignment vertical="center"/>
    </xf>
    <xf numFmtId="2" fontId="1" fillId="0" borderId="3" xfId="2" applyNumberFormat="1" applyFont="1" applyFill="1" applyBorder="1" applyAlignment="1">
      <alignment vertical="center"/>
    </xf>
    <xf numFmtId="1" fontId="1" fillId="0" borderId="3" xfId="2" applyNumberFormat="1" applyFont="1" applyFill="1" applyBorder="1" applyAlignment="1">
      <alignment vertical="center"/>
    </xf>
    <xf numFmtId="1" fontId="1" fillId="0" borderId="3" xfId="2" applyNumberFormat="1" applyFont="1" applyFill="1" applyBorder="1" applyAlignment="1">
      <alignment vertical="top"/>
    </xf>
    <xf numFmtId="0" fontId="4" fillId="0" borderId="7" xfId="3" applyFont="1" applyBorder="1" applyAlignment="1">
      <alignment vertical="top"/>
    </xf>
    <xf numFmtId="168" fontId="5" fillId="0" borderId="13" xfId="5" applyNumberFormat="1" applyFont="1" applyBorder="1" applyAlignment="1">
      <alignment horizontal="center" vertical="center" wrapText="1"/>
    </xf>
    <xf numFmtId="168" fontId="5" fillId="0" borderId="13" xfId="6" applyNumberFormat="1" applyFont="1" applyBorder="1" applyAlignment="1">
      <alignment horizontal="center" vertical="center" wrapText="1"/>
    </xf>
    <xf numFmtId="168" fontId="5" fillId="0" borderId="13" xfId="3" applyNumberFormat="1" applyFont="1" applyBorder="1" applyAlignment="1">
      <alignment horizontal="center" vertical="center"/>
    </xf>
    <xf numFmtId="168" fontId="5" fillId="0" borderId="13" xfId="3" applyNumberFormat="1" applyFont="1" applyBorder="1" applyAlignment="1">
      <alignment horizontal="center" vertical="center" wrapText="1"/>
    </xf>
    <xf numFmtId="168" fontId="5" fillId="0" borderId="13" xfId="4" applyNumberFormat="1" applyFont="1" applyBorder="1" applyAlignment="1">
      <alignment horizontal="center" vertical="center" wrapText="1"/>
    </xf>
    <xf numFmtId="0" fontId="5" fillId="0" borderId="7" xfId="2" applyFont="1" applyFill="1" applyBorder="1" applyAlignment="1">
      <alignment vertical="top"/>
    </xf>
    <xf numFmtId="168" fontId="5" fillId="0" borderId="13" xfId="2" applyNumberFormat="1" applyFont="1" applyFill="1" applyBorder="1" applyAlignment="1">
      <alignment horizontal="center" vertical="center" wrapText="1"/>
    </xf>
    <xf numFmtId="0" fontId="1" fillId="0" borderId="7" xfId="2" applyFont="1" applyFill="1" applyBorder="1" applyAlignment="1">
      <alignment vertical="top"/>
    </xf>
    <xf numFmtId="168" fontId="1" fillId="0" borderId="13" xfId="2" applyNumberFormat="1" applyFont="1" applyFill="1" applyBorder="1" applyAlignment="1">
      <alignment horizontal="center" vertical="center" wrapText="1"/>
    </xf>
    <xf numFmtId="0" fontId="5" fillId="0" borderId="7" xfId="3" applyFont="1" applyBorder="1" applyAlignment="1">
      <alignment vertical="top"/>
    </xf>
    <xf numFmtId="0" fontId="4" fillId="0" borderId="2" xfId="3" applyFont="1" applyBorder="1" applyAlignment="1">
      <alignment vertical="top"/>
    </xf>
    <xf numFmtId="0" fontId="5" fillId="0" borderId="1" xfId="4" applyFont="1" applyBorder="1" applyAlignment="1">
      <alignment horizontal="left" vertical="top" wrapText="1"/>
    </xf>
    <xf numFmtId="0" fontId="5" fillId="0" borderId="1" xfId="4" applyFont="1" applyBorder="1" applyAlignment="1">
      <alignment vertical="top" wrapText="1"/>
    </xf>
    <xf numFmtId="0" fontId="5" fillId="0" borderId="1" xfId="4" applyFont="1" applyBorder="1" applyAlignment="1">
      <alignment horizontal="center" vertical="center" wrapText="1"/>
    </xf>
    <xf numFmtId="0" fontId="5" fillId="0" borderId="1" xfId="1" applyFont="1" applyFill="1" applyBorder="1" applyAlignment="1">
      <alignment horizontal="center" vertical="center" wrapText="1"/>
    </xf>
    <xf numFmtId="1" fontId="5" fillId="0" borderId="1" xfId="4" applyNumberFormat="1" applyFont="1" applyBorder="1" applyAlignment="1">
      <alignment horizontal="center" vertical="center" wrapText="1"/>
    </xf>
    <xf numFmtId="168" fontId="5" fillId="0" borderId="1" xfId="4" applyNumberFormat="1" applyFont="1" applyBorder="1" applyAlignment="1">
      <alignment horizontal="center" vertical="center" wrapText="1"/>
    </xf>
    <xf numFmtId="168" fontId="5" fillId="0" borderId="14" xfId="4" applyNumberFormat="1" applyFont="1" applyBorder="1" applyAlignment="1">
      <alignment horizontal="center" vertical="center" wrapText="1"/>
    </xf>
    <xf numFmtId="2" fontId="5" fillId="0" borderId="13" xfId="5" applyNumberFormat="1" applyFont="1" applyBorder="1" applyAlignment="1">
      <alignment vertical="center"/>
    </xf>
    <xf numFmtId="1" fontId="5" fillId="0" borderId="13" xfId="5" applyNumberFormat="1" applyFont="1" applyBorder="1" applyAlignment="1">
      <alignment vertical="top" wrapText="1"/>
    </xf>
    <xf numFmtId="1" fontId="5" fillId="0" borderId="13" xfId="5" applyNumberFormat="1" applyFont="1" applyBorder="1" applyAlignment="1">
      <alignment vertical="top"/>
    </xf>
    <xf numFmtId="2" fontId="5" fillId="0" borderId="13" xfId="3" applyNumberFormat="1" applyFont="1" applyBorder="1" applyAlignment="1">
      <alignment vertical="top"/>
    </xf>
    <xf numFmtId="1" fontId="5" fillId="0" borderId="13" xfId="3" applyNumberFormat="1" applyFont="1" applyBorder="1" applyAlignment="1">
      <alignment vertical="top" wrapText="1"/>
    </xf>
    <xf numFmtId="1" fontId="5" fillId="0" borderId="13" xfId="3" applyNumberFormat="1" applyFont="1" applyBorder="1" applyAlignment="1">
      <alignment vertical="top"/>
    </xf>
    <xf numFmtId="1" fontId="5" fillId="0" borderId="13" xfId="2" applyNumberFormat="1" applyFont="1" applyFill="1" applyBorder="1" applyAlignment="1">
      <alignment vertical="top"/>
    </xf>
    <xf numFmtId="1" fontId="11" fillId="0" borderId="13" xfId="3" applyNumberFormat="1" applyFont="1" applyBorder="1" applyAlignment="1">
      <alignment vertical="top"/>
    </xf>
    <xf numFmtId="2" fontId="1" fillId="0" borderId="7" xfId="2" applyNumberFormat="1" applyFont="1" applyFill="1" applyBorder="1" applyAlignment="1">
      <alignment vertical="center"/>
    </xf>
    <xf numFmtId="1" fontId="1" fillId="0" borderId="13" xfId="2" applyNumberFormat="1" applyFont="1" applyFill="1" applyBorder="1" applyAlignment="1">
      <alignment vertical="top"/>
    </xf>
    <xf numFmtId="1" fontId="5" fillId="0" borderId="14" xfId="3" applyNumberFormat="1" applyFont="1" applyBorder="1" applyAlignment="1">
      <alignment vertical="top"/>
    </xf>
    <xf numFmtId="0" fontId="7" fillId="0" borderId="6" xfId="5" applyFont="1" applyBorder="1" applyAlignment="1">
      <alignment horizontal="center" vertical="center" wrapText="1"/>
    </xf>
    <xf numFmtId="0" fontId="7" fillId="0" borderId="15" xfId="3" applyFont="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center" vertical="center" wrapText="1"/>
      <protection locked="0"/>
    </xf>
    <xf numFmtId="1" fontId="7" fillId="0" borderId="5" xfId="3" applyNumberFormat="1" applyFont="1" applyBorder="1" applyAlignment="1" applyProtection="1">
      <alignment horizontal="center" vertical="center" wrapText="1"/>
      <protection locked="0"/>
    </xf>
    <xf numFmtId="0" fontId="12" fillId="0" borderId="5" xfId="0" applyFont="1" applyBorder="1" applyAlignment="1">
      <alignment horizontal="center" vertical="center" wrapText="1"/>
    </xf>
    <xf numFmtId="0" fontId="12" fillId="0" borderId="15" xfId="0" applyFont="1" applyBorder="1" applyAlignment="1">
      <alignment horizontal="center" vertical="center" wrapText="1"/>
    </xf>
    <xf numFmtId="2" fontId="7" fillId="0" borderId="0" xfId="3" applyNumberFormat="1" applyFont="1" applyAlignment="1" applyProtection="1">
      <alignment horizontal="center" vertical="top"/>
      <protection locked="0"/>
    </xf>
    <xf numFmtId="2" fontId="7" fillId="0" borderId="11" xfId="3" applyNumberFormat="1" applyFont="1" applyBorder="1" applyAlignment="1" applyProtection="1">
      <alignment horizontal="center" vertical="top"/>
      <protection locked="0"/>
    </xf>
    <xf numFmtId="2" fontId="5" fillId="0" borderId="4" xfId="3" applyNumberFormat="1" applyFont="1" applyBorder="1" applyAlignment="1" applyProtection="1">
      <alignment horizontal="left" vertical="top" wrapText="1"/>
      <protection locked="0"/>
    </xf>
    <xf numFmtId="2" fontId="5" fillId="0" borderId="10" xfId="3" applyNumberFormat="1" applyFont="1" applyBorder="1" applyAlignment="1" applyProtection="1">
      <alignment horizontal="left" vertical="top" wrapText="1"/>
      <protection locked="0"/>
    </xf>
    <xf numFmtId="0" fontId="12" fillId="0" borderId="9" xfId="3" applyFont="1" applyBorder="1" applyAlignment="1">
      <alignment horizontal="center" vertical="center"/>
    </xf>
    <xf numFmtId="0" fontId="12" fillId="0" borderId="8" xfId="3" applyFont="1" applyBorder="1" applyAlignment="1">
      <alignment horizontal="center" vertical="center"/>
    </xf>
    <xf numFmtId="0" fontId="12" fillId="0" borderId="16" xfId="3" applyFont="1" applyBorder="1" applyAlignment="1">
      <alignment horizontal="center" vertical="center"/>
    </xf>
    <xf numFmtId="0" fontId="12" fillId="0" borderId="17" xfId="3" applyFont="1" applyBorder="1" applyAlignment="1">
      <alignment horizontal="center" vertical="center"/>
    </xf>
    <xf numFmtId="0" fontId="12" fillId="0" borderId="18" xfId="3" applyFont="1" applyBorder="1" applyAlignment="1">
      <alignment horizontal="center" vertical="center"/>
    </xf>
    <xf numFmtId="0" fontId="12" fillId="0" borderId="19" xfId="3" applyFont="1" applyBorder="1" applyAlignment="1">
      <alignment horizontal="center" vertical="center"/>
    </xf>
    <xf numFmtId="0" fontId="12" fillId="0" borderId="20" xfId="3" applyFont="1" applyBorder="1" applyAlignment="1">
      <alignment horizontal="center" vertical="center"/>
    </xf>
    <xf numFmtId="2" fontId="7" fillId="0" borderId="10" xfId="3" applyNumberFormat="1" applyFont="1" applyBorder="1" applyAlignment="1" applyProtection="1">
      <alignment horizontal="left" vertical="top" wrapText="1"/>
      <protection locked="0"/>
    </xf>
    <xf numFmtId="0" fontId="0" fillId="0" borderId="10" xfId="0" applyBorder="1" applyAlignment="1">
      <alignment horizontal="left" vertical="top" wrapText="1"/>
    </xf>
    <xf numFmtId="0" fontId="12" fillId="0" borderId="12" xfId="3" applyFont="1" applyBorder="1" applyAlignment="1">
      <alignment horizontal="center" wrapText="1"/>
    </xf>
    <xf numFmtId="0" fontId="15" fillId="0" borderId="12" xfId="0" applyFont="1" applyBorder="1" applyAlignment="1">
      <alignment horizontal="center" wrapText="1"/>
    </xf>
  </cellXfs>
  <cellStyles count="8">
    <cellStyle name="Bad" xfId="2" builtinId="27"/>
    <cellStyle name="Comma 2 2" xfId="7" xr:uid="{7C9050FE-EADE-4492-A3B1-2716BA0D8100}"/>
    <cellStyle name="Good" xfId="1" builtinId="26"/>
    <cellStyle name="Normal" xfId="0" builtinId="0"/>
    <cellStyle name="Normal 14 2 3 2" xfId="6" xr:uid="{7604F3AC-CA0B-4A3A-9823-C455AF3BE47C}"/>
    <cellStyle name="Normal 26 2" xfId="5" xr:uid="{F2C0C38F-A0E0-4042-B0C8-9188A09A1E95}"/>
    <cellStyle name="Normal 60" xfId="3" xr:uid="{8F85B979-9340-4D1E-8637-B705A5CF6610}"/>
    <cellStyle name="Normal 67" xfId="4" xr:uid="{48B19250-606A-4C1B-A6FB-71F12F2969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0436-42BE-41AC-810E-D5BF2E7768F3}">
  <sheetPr>
    <pageSetUpPr fitToPage="1"/>
  </sheetPr>
  <dimension ref="A1:S69"/>
  <sheetViews>
    <sheetView showGridLines="0" tabSelected="1" zoomScale="75" zoomScaleNormal="75" workbookViewId="0"/>
  </sheetViews>
  <sheetFormatPr defaultRowHeight="99" customHeight="1" outlineLevelCol="1" x14ac:dyDescent="0.2"/>
  <cols>
    <col min="1" max="1" width="10.42578125" style="1" customWidth="1"/>
    <col min="2" max="2" width="56.7109375" style="5" customWidth="1"/>
    <col min="3" max="3" width="16" style="6" customWidth="1"/>
    <col min="4" max="4" width="61.5703125" style="5" customWidth="1"/>
    <col min="5" max="5" width="10.85546875" style="4" customWidth="1"/>
    <col min="6" max="6" width="14.85546875" style="4" customWidth="1"/>
    <col min="7" max="7" width="9.7109375" style="2" customWidth="1"/>
    <col min="8" max="8" width="14.140625" style="2" customWidth="1"/>
    <col min="9" max="9" width="14.7109375" style="2" customWidth="1"/>
    <col min="10" max="10" width="17.28515625" style="2" customWidth="1"/>
    <col min="11" max="11" width="12.140625" style="2" customWidth="1"/>
    <col min="12" max="12" width="15.42578125" style="2" customWidth="1"/>
    <col min="13" max="13" width="10.28515625" style="3" customWidth="1"/>
    <col min="14" max="14" width="14.85546875" style="2" customWidth="1"/>
    <col min="15" max="15" width="40.42578125" style="2" customWidth="1" outlineLevel="1"/>
    <col min="16" max="16" width="18.42578125" style="2" customWidth="1" outlineLevel="1"/>
    <col min="17" max="17" width="16" style="2" customWidth="1" outlineLevel="1"/>
    <col min="18" max="16384" width="9.140625" style="1"/>
  </cols>
  <sheetData>
    <row r="1" spans="1:19" s="77" customFormat="1" ht="19.5" customHeight="1" x14ac:dyDescent="0.2">
      <c r="A1" s="85" t="s">
        <v>137</v>
      </c>
      <c r="B1" s="84"/>
      <c r="C1" s="83"/>
      <c r="D1" s="82"/>
      <c r="E1" s="81"/>
      <c r="F1" s="80"/>
      <c r="G1" s="79"/>
      <c r="H1" s="79"/>
      <c r="I1" s="79"/>
      <c r="M1" s="78"/>
      <c r="Q1" s="77" t="s">
        <v>138</v>
      </c>
    </row>
    <row r="2" spans="1:19" s="77" customFormat="1" ht="14.25" customHeight="1" x14ac:dyDescent="0.2">
      <c r="A2" s="137" t="s">
        <v>136</v>
      </c>
      <c r="B2" s="137"/>
      <c r="C2" s="137"/>
      <c r="D2" s="137"/>
      <c r="E2" s="137"/>
      <c r="F2" s="137"/>
      <c r="G2" s="137"/>
      <c r="H2" s="137"/>
      <c r="I2" s="137"/>
      <c r="J2" s="137"/>
      <c r="K2" s="137"/>
      <c r="L2" s="137"/>
      <c r="M2" s="137"/>
      <c r="N2" s="137"/>
      <c r="O2" s="137"/>
      <c r="P2" s="137"/>
      <c r="Q2" s="137"/>
    </row>
    <row r="3" spans="1:19" s="77" customFormat="1" ht="14.25" customHeight="1" x14ac:dyDescent="0.2">
      <c r="A3" s="137" t="s">
        <v>147</v>
      </c>
      <c r="B3" s="137"/>
      <c r="C3" s="137"/>
      <c r="D3" s="137"/>
      <c r="E3" s="137"/>
      <c r="F3" s="137"/>
      <c r="G3" s="137"/>
      <c r="H3" s="137"/>
      <c r="I3" s="137"/>
      <c r="J3" s="137"/>
      <c r="K3" s="137"/>
      <c r="L3" s="137"/>
      <c r="M3" s="137"/>
      <c r="N3" s="137"/>
      <c r="O3" s="137"/>
      <c r="P3" s="137"/>
      <c r="Q3" s="137"/>
    </row>
    <row r="4" spans="1:19" s="77" customFormat="1" ht="14.25" customHeight="1" x14ac:dyDescent="0.2">
      <c r="A4" s="138"/>
      <c r="B4" s="138"/>
      <c r="C4" s="138"/>
      <c r="D4" s="138"/>
      <c r="E4" s="138"/>
      <c r="F4" s="138"/>
      <c r="G4" s="138"/>
      <c r="H4" s="138"/>
      <c r="I4" s="138"/>
      <c r="J4" s="138"/>
      <c r="K4" s="138"/>
      <c r="L4" s="138"/>
      <c r="M4" s="138"/>
      <c r="N4" s="138"/>
      <c r="O4" s="138"/>
      <c r="P4" s="138"/>
      <c r="Q4" s="138"/>
    </row>
    <row r="5" spans="1:19" s="77" customFormat="1" ht="14.25" customHeight="1" x14ac:dyDescent="0.2">
      <c r="A5" s="148" t="s">
        <v>139</v>
      </c>
      <c r="B5" s="149"/>
      <c r="C5" s="149"/>
      <c r="D5" s="149"/>
      <c r="E5" s="149"/>
      <c r="F5" s="149"/>
      <c r="G5" s="149"/>
      <c r="H5" s="149"/>
      <c r="I5" s="149"/>
      <c r="J5" s="149"/>
      <c r="K5" s="149"/>
      <c r="L5" s="149"/>
      <c r="M5" s="149"/>
      <c r="N5" s="149"/>
      <c r="O5" s="149"/>
      <c r="P5" s="149"/>
      <c r="Q5" s="149"/>
    </row>
    <row r="6" spans="1:19" s="77" customFormat="1" ht="184.5" customHeight="1" x14ac:dyDescent="0.2">
      <c r="A6" s="139" t="s">
        <v>146</v>
      </c>
      <c r="B6" s="140"/>
      <c r="C6" s="140"/>
      <c r="D6" s="140"/>
      <c r="E6" s="140"/>
      <c r="F6" s="140"/>
      <c r="G6" s="140"/>
      <c r="H6" s="140"/>
      <c r="I6" s="140"/>
      <c r="J6" s="140"/>
      <c r="K6" s="140"/>
      <c r="L6" s="140"/>
      <c r="M6" s="140"/>
      <c r="N6" s="140"/>
      <c r="O6" s="140"/>
      <c r="P6" s="140"/>
      <c r="Q6" s="140"/>
    </row>
    <row r="7" spans="1:19" ht="19.5" customHeight="1" thickBot="1" x14ac:dyDescent="0.3">
      <c r="A7" s="150" t="s">
        <v>135</v>
      </c>
      <c r="B7" s="151"/>
      <c r="C7" s="151"/>
      <c r="D7" s="151"/>
      <c r="E7" s="151"/>
      <c r="F7" s="151"/>
      <c r="G7" s="151"/>
      <c r="H7" s="151"/>
      <c r="I7" s="151"/>
      <c r="J7" s="151"/>
      <c r="K7" s="151"/>
      <c r="L7" s="151"/>
      <c r="M7" s="151"/>
      <c r="N7" s="151"/>
      <c r="O7" s="151"/>
      <c r="P7" s="151"/>
      <c r="Q7" s="151"/>
    </row>
    <row r="8" spans="1:19" ht="27" customHeight="1" thickBot="1" x14ac:dyDescent="0.25">
      <c r="A8" s="141" t="s">
        <v>134</v>
      </c>
      <c r="B8" s="142"/>
      <c r="C8" s="142"/>
      <c r="D8" s="142"/>
      <c r="E8" s="142"/>
      <c r="F8" s="142"/>
      <c r="G8" s="142"/>
      <c r="H8" s="142"/>
      <c r="I8" s="143"/>
      <c r="J8" s="144" t="s">
        <v>133</v>
      </c>
      <c r="K8" s="145"/>
      <c r="L8" s="146"/>
      <c r="M8" s="146"/>
      <c r="N8" s="146"/>
      <c r="O8" s="146"/>
      <c r="P8" s="146"/>
      <c r="Q8" s="147"/>
    </row>
    <row r="9" spans="1:19" ht="176.25" customHeight="1" x14ac:dyDescent="0.2">
      <c r="A9" s="130" t="s">
        <v>132</v>
      </c>
      <c r="B9" s="76" t="s">
        <v>131</v>
      </c>
      <c r="C9" s="76" t="s">
        <v>130</v>
      </c>
      <c r="D9" s="76" t="s">
        <v>129</v>
      </c>
      <c r="E9" s="76" t="s">
        <v>128</v>
      </c>
      <c r="F9" s="75" t="s">
        <v>127</v>
      </c>
      <c r="G9" s="74" t="s">
        <v>126</v>
      </c>
      <c r="H9" s="74" t="s">
        <v>148</v>
      </c>
      <c r="I9" s="131" t="s">
        <v>149</v>
      </c>
      <c r="J9" s="132" t="s">
        <v>143</v>
      </c>
      <c r="K9" s="133" t="s">
        <v>126</v>
      </c>
      <c r="L9" s="133" t="s">
        <v>140</v>
      </c>
      <c r="M9" s="134" t="s">
        <v>141</v>
      </c>
      <c r="N9" s="74" t="s">
        <v>142</v>
      </c>
      <c r="O9" s="135" t="s">
        <v>144</v>
      </c>
      <c r="P9" s="135" t="s">
        <v>150</v>
      </c>
      <c r="Q9" s="136" t="s">
        <v>145</v>
      </c>
    </row>
    <row r="10" spans="1:19" ht="51" customHeight="1" x14ac:dyDescent="0.2">
      <c r="A10" s="100">
        <v>1</v>
      </c>
      <c r="B10" s="73" t="s">
        <v>125</v>
      </c>
      <c r="C10" s="54" t="s">
        <v>37</v>
      </c>
      <c r="D10" s="39" t="s">
        <v>124</v>
      </c>
      <c r="E10" s="67" t="s">
        <v>33</v>
      </c>
      <c r="F10" s="53">
        <f>3600+300</f>
        <v>3900</v>
      </c>
      <c r="G10" s="69">
        <v>5</v>
      </c>
      <c r="H10" s="86">
        <v>195</v>
      </c>
      <c r="I10" s="101">
        <v>204.75</v>
      </c>
      <c r="J10" s="29"/>
      <c r="K10" s="27"/>
      <c r="L10" s="27"/>
      <c r="M10" s="28"/>
      <c r="N10" s="27"/>
      <c r="O10" s="27"/>
      <c r="P10" s="27"/>
      <c r="Q10" s="119"/>
      <c r="S10" s="9"/>
    </row>
    <row r="11" spans="1:19" ht="52.5" customHeight="1" x14ac:dyDescent="0.2">
      <c r="A11" s="100">
        <f t="shared" ref="A11:A42" si="0">+A10+1</f>
        <v>2</v>
      </c>
      <c r="B11" s="39" t="s">
        <v>123</v>
      </c>
      <c r="C11" s="54" t="s">
        <v>14</v>
      </c>
      <c r="D11" s="39" t="s">
        <v>122</v>
      </c>
      <c r="E11" s="67" t="s">
        <v>121</v>
      </c>
      <c r="F11" s="53">
        <f>2000+300</f>
        <v>2300</v>
      </c>
      <c r="G11" s="69">
        <v>5</v>
      </c>
      <c r="H11" s="86">
        <v>782</v>
      </c>
      <c r="I11" s="101">
        <v>821.1</v>
      </c>
      <c r="J11" s="29"/>
      <c r="K11" s="27"/>
      <c r="L11" s="27"/>
      <c r="M11" s="28"/>
      <c r="N11" s="27"/>
      <c r="O11" s="72"/>
      <c r="P11" s="72"/>
      <c r="Q11" s="120"/>
      <c r="S11" s="9"/>
    </row>
    <row r="12" spans="1:19" ht="64.5" customHeight="1" x14ac:dyDescent="0.2">
      <c r="A12" s="100">
        <f t="shared" si="0"/>
        <v>3</v>
      </c>
      <c r="B12" s="39" t="s">
        <v>120</v>
      </c>
      <c r="C12" s="54" t="s">
        <v>117</v>
      </c>
      <c r="D12" s="39" t="s">
        <v>119</v>
      </c>
      <c r="E12" s="67" t="s">
        <v>33</v>
      </c>
      <c r="F12" s="53">
        <v>300</v>
      </c>
      <c r="G12" s="69">
        <v>5</v>
      </c>
      <c r="H12" s="86">
        <v>480</v>
      </c>
      <c r="I12" s="101">
        <v>504</v>
      </c>
      <c r="J12" s="29"/>
      <c r="K12" s="27"/>
      <c r="L12" s="27"/>
      <c r="M12" s="28"/>
      <c r="N12" s="27"/>
      <c r="O12" s="72"/>
      <c r="P12" s="72"/>
      <c r="Q12" s="120"/>
    </row>
    <row r="13" spans="1:19" ht="54" customHeight="1" x14ac:dyDescent="0.2">
      <c r="A13" s="100">
        <f t="shared" si="0"/>
        <v>4</v>
      </c>
      <c r="B13" s="39" t="s">
        <v>118</v>
      </c>
      <c r="C13" s="54" t="s">
        <v>117</v>
      </c>
      <c r="D13" s="39" t="s">
        <v>116</v>
      </c>
      <c r="E13" s="67" t="s">
        <v>33</v>
      </c>
      <c r="F13" s="53">
        <v>504</v>
      </c>
      <c r="G13" s="69">
        <v>5</v>
      </c>
      <c r="H13" s="86">
        <v>806.40000000000009</v>
      </c>
      <c r="I13" s="101">
        <v>846.72000000000014</v>
      </c>
      <c r="J13" s="29"/>
      <c r="K13" s="27"/>
      <c r="L13" s="27"/>
      <c r="M13" s="28"/>
      <c r="N13" s="27"/>
      <c r="O13" s="72"/>
      <c r="P13" s="72"/>
      <c r="Q13" s="120"/>
    </row>
    <row r="14" spans="1:19" ht="40.5" customHeight="1" x14ac:dyDescent="0.2">
      <c r="A14" s="100">
        <f t="shared" si="0"/>
        <v>5</v>
      </c>
      <c r="B14" s="39" t="s">
        <v>115</v>
      </c>
      <c r="C14" s="54" t="s">
        <v>50</v>
      </c>
      <c r="D14" s="39" t="s">
        <v>49</v>
      </c>
      <c r="E14" s="67" t="s">
        <v>33</v>
      </c>
      <c r="F14" s="53">
        <f>400+100</f>
        <v>500</v>
      </c>
      <c r="G14" s="69">
        <v>5</v>
      </c>
      <c r="H14" s="86">
        <v>40</v>
      </c>
      <c r="I14" s="101">
        <v>42</v>
      </c>
      <c r="J14" s="29"/>
      <c r="K14" s="27"/>
      <c r="L14" s="27"/>
      <c r="M14" s="28"/>
      <c r="N14" s="27"/>
      <c r="O14" s="60"/>
      <c r="P14" s="60"/>
      <c r="Q14" s="121"/>
      <c r="S14" s="9"/>
    </row>
    <row r="15" spans="1:19" ht="46.5" customHeight="1" x14ac:dyDescent="0.2">
      <c r="A15" s="100">
        <f t="shared" si="0"/>
        <v>6</v>
      </c>
      <c r="B15" s="68" t="s">
        <v>114</v>
      </c>
      <c r="C15" s="54" t="s">
        <v>50</v>
      </c>
      <c r="D15" s="19" t="s">
        <v>49</v>
      </c>
      <c r="E15" s="67" t="s">
        <v>33</v>
      </c>
      <c r="F15" s="66">
        <f>100+100</f>
        <v>200</v>
      </c>
      <c r="G15" s="69">
        <v>5</v>
      </c>
      <c r="H15" s="86">
        <v>50</v>
      </c>
      <c r="I15" s="101">
        <v>52.5</v>
      </c>
      <c r="J15" s="29"/>
      <c r="K15" s="27"/>
      <c r="L15" s="27"/>
      <c r="M15" s="28"/>
      <c r="N15" s="27"/>
      <c r="O15" s="60"/>
      <c r="P15" s="60"/>
      <c r="Q15" s="121"/>
      <c r="S15" s="9"/>
    </row>
    <row r="16" spans="1:19" ht="32.25" customHeight="1" x14ac:dyDescent="0.2">
      <c r="A16" s="100">
        <f t="shared" si="0"/>
        <v>7</v>
      </c>
      <c r="B16" s="68" t="s">
        <v>113</v>
      </c>
      <c r="C16" s="54" t="s">
        <v>85</v>
      </c>
      <c r="D16" s="71" t="s">
        <v>112</v>
      </c>
      <c r="E16" s="67" t="s">
        <v>41</v>
      </c>
      <c r="F16" s="66">
        <v>8000</v>
      </c>
      <c r="G16" s="69">
        <v>5</v>
      </c>
      <c r="H16" s="86">
        <v>176</v>
      </c>
      <c r="I16" s="101">
        <v>184.8</v>
      </c>
      <c r="J16" s="70"/>
      <c r="K16" s="93"/>
      <c r="L16" s="27"/>
      <c r="M16" s="28"/>
      <c r="N16" s="27"/>
      <c r="O16" s="60"/>
      <c r="P16" s="60"/>
      <c r="Q16" s="121"/>
    </row>
    <row r="17" spans="1:19" ht="33" customHeight="1" x14ac:dyDescent="0.2">
      <c r="A17" s="100">
        <f t="shared" si="0"/>
        <v>8</v>
      </c>
      <c r="B17" s="68" t="s">
        <v>111</v>
      </c>
      <c r="C17" s="54" t="s">
        <v>85</v>
      </c>
      <c r="D17" s="68" t="s">
        <v>111</v>
      </c>
      <c r="E17" s="67" t="s">
        <v>41</v>
      </c>
      <c r="F17" s="66">
        <f>1000+150</f>
        <v>1150</v>
      </c>
      <c r="G17" s="69">
        <v>5</v>
      </c>
      <c r="H17" s="86">
        <v>333.5</v>
      </c>
      <c r="I17" s="101">
        <v>350.17500000000001</v>
      </c>
      <c r="J17" s="29"/>
      <c r="K17" s="27"/>
      <c r="L17" s="27"/>
      <c r="M17" s="28"/>
      <c r="N17" s="27"/>
      <c r="O17" s="60"/>
      <c r="P17" s="60"/>
      <c r="Q17" s="121"/>
      <c r="S17" s="9"/>
    </row>
    <row r="18" spans="1:19" ht="57.75" customHeight="1" x14ac:dyDescent="0.2">
      <c r="A18" s="100">
        <f t="shared" si="0"/>
        <v>9</v>
      </c>
      <c r="B18" s="68" t="s">
        <v>110</v>
      </c>
      <c r="C18" s="54" t="s">
        <v>2</v>
      </c>
      <c r="D18" s="68" t="s">
        <v>109</v>
      </c>
      <c r="E18" s="67" t="s">
        <v>33</v>
      </c>
      <c r="F18" s="66">
        <f>15000+3000</f>
        <v>18000</v>
      </c>
      <c r="G18" s="69">
        <v>5</v>
      </c>
      <c r="H18" s="86">
        <v>540</v>
      </c>
      <c r="I18" s="101">
        <v>567</v>
      </c>
      <c r="J18" s="29"/>
      <c r="K18" s="27"/>
      <c r="L18" s="27"/>
      <c r="M18" s="28"/>
      <c r="N18" s="27"/>
      <c r="O18" s="60"/>
      <c r="P18" s="60"/>
      <c r="Q18" s="121"/>
      <c r="S18" s="9"/>
    </row>
    <row r="19" spans="1:19" ht="57.75" customHeight="1" x14ac:dyDescent="0.2">
      <c r="A19" s="100">
        <f t="shared" si="0"/>
        <v>10</v>
      </c>
      <c r="B19" s="68" t="s">
        <v>108</v>
      </c>
      <c r="C19" s="54" t="s">
        <v>2</v>
      </c>
      <c r="D19" s="68" t="s">
        <v>107</v>
      </c>
      <c r="E19" s="67" t="s">
        <v>54</v>
      </c>
      <c r="F19" s="66">
        <f>30+12</f>
        <v>42</v>
      </c>
      <c r="G19" s="69">
        <v>5</v>
      </c>
      <c r="H19" s="86">
        <v>2940</v>
      </c>
      <c r="I19" s="101">
        <v>3087</v>
      </c>
      <c r="J19" s="29"/>
      <c r="K19" s="27"/>
      <c r="L19" s="27"/>
      <c r="M19" s="28"/>
      <c r="N19" s="27"/>
      <c r="O19" s="60"/>
      <c r="P19" s="60"/>
      <c r="Q19" s="121"/>
      <c r="S19" s="9"/>
    </row>
    <row r="20" spans="1:19" ht="33" customHeight="1" x14ac:dyDescent="0.2">
      <c r="A20" s="100">
        <f t="shared" si="0"/>
        <v>11</v>
      </c>
      <c r="B20" s="68" t="s">
        <v>106</v>
      </c>
      <c r="C20" s="54" t="s">
        <v>68</v>
      </c>
      <c r="D20" s="68" t="s">
        <v>105</v>
      </c>
      <c r="E20" s="67" t="s">
        <v>41</v>
      </c>
      <c r="F20" s="66">
        <f>500+50</f>
        <v>550</v>
      </c>
      <c r="G20" s="65">
        <v>21</v>
      </c>
      <c r="H20" s="86">
        <v>506</v>
      </c>
      <c r="I20" s="101">
        <v>612.26</v>
      </c>
      <c r="J20" s="29"/>
      <c r="K20" s="27"/>
      <c r="L20" s="27"/>
      <c r="M20" s="28"/>
      <c r="N20" s="27"/>
      <c r="O20" s="60"/>
      <c r="P20" s="60"/>
      <c r="Q20" s="121"/>
      <c r="S20" s="9"/>
    </row>
    <row r="21" spans="1:19" ht="114" customHeight="1" x14ac:dyDescent="0.2">
      <c r="A21" s="100">
        <f t="shared" si="0"/>
        <v>12</v>
      </c>
      <c r="B21" s="64" t="s">
        <v>104</v>
      </c>
      <c r="C21" s="31" t="s">
        <v>2</v>
      </c>
      <c r="D21" s="63" t="s">
        <v>103</v>
      </c>
      <c r="E21" s="62" t="s">
        <v>41</v>
      </c>
      <c r="F21" s="53">
        <f>48+6</f>
        <v>54</v>
      </c>
      <c r="G21" s="61">
        <v>21</v>
      </c>
      <c r="H21" s="87">
        <v>2430</v>
      </c>
      <c r="I21" s="102">
        <v>2940.2999999999997</v>
      </c>
      <c r="J21" s="29"/>
      <c r="K21" s="27"/>
      <c r="L21" s="27"/>
      <c r="M21" s="28"/>
      <c r="N21" s="27"/>
      <c r="O21" s="60"/>
      <c r="P21" s="60"/>
      <c r="Q21" s="121"/>
      <c r="S21" s="9"/>
    </row>
    <row r="22" spans="1:19" ht="122.25" customHeight="1" x14ac:dyDescent="0.2">
      <c r="A22" s="100">
        <f t="shared" si="0"/>
        <v>13</v>
      </c>
      <c r="B22" s="57" t="s">
        <v>102</v>
      </c>
      <c r="C22" s="31" t="s">
        <v>2</v>
      </c>
      <c r="D22" s="57" t="s">
        <v>101</v>
      </c>
      <c r="E22" s="56" t="s">
        <v>41</v>
      </c>
      <c r="F22" s="53">
        <f>48+6</f>
        <v>54</v>
      </c>
      <c r="G22" s="59">
        <v>21</v>
      </c>
      <c r="H22" s="88">
        <v>2538</v>
      </c>
      <c r="I22" s="103">
        <v>3070.98</v>
      </c>
      <c r="J22" s="29"/>
      <c r="K22" s="27"/>
      <c r="L22" s="27"/>
      <c r="M22" s="28"/>
      <c r="N22" s="27"/>
      <c r="O22" s="94"/>
      <c r="P22" s="94"/>
      <c r="Q22" s="122"/>
    </row>
    <row r="23" spans="1:19" ht="57" customHeight="1" x14ac:dyDescent="0.2">
      <c r="A23" s="100">
        <f t="shared" si="0"/>
        <v>14</v>
      </c>
      <c r="B23" s="57" t="s">
        <v>100</v>
      </c>
      <c r="C23" s="31" t="s">
        <v>99</v>
      </c>
      <c r="D23" s="57" t="s">
        <v>98</v>
      </c>
      <c r="E23" s="56" t="s">
        <v>28</v>
      </c>
      <c r="F23" s="53">
        <v>135</v>
      </c>
      <c r="G23" s="55">
        <v>5</v>
      </c>
      <c r="H23" s="89">
        <v>16200</v>
      </c>
      <c r="I23" s="104">
        <v>17010</v>
      </c>
      <c r="J23" s="29"/>
      <c r="K23" s="27"/>
      <c r="L23" s="27"/>
      <c r="M23" s="28"/>
      <c r="N23" s="27"/>
      <c r="O23" s="58"/>
      <c r="P23" s="58"/>
      <c r="Q23" s="123"/>
      <c r="S23" s="9"/>
    </row>
    <row r="24" spans="1:19" ht="46.5" customHeight="1" x14ac:dyDescent="0.2">
      <c r="A24" s="100">
        <f t="shared" si="0"/>
        <v>15</v>
      </c>
      <c r="B24" s="57" t="s">
        <v>97</v>
      </c>
      <c r="C24" s="31" t="s">
        <v>2</v>
      </c>
      <c r="D24" s="57" t="s">
        <v>96</v>
      </c>
      <c r="E24" s="56" t="s">
        <v>41</v>
      </c>
      <c r="F24" s="53">
        <v>10</v>
      </c>
      <c r="G24" s="55">
        <v>5</v>
      </c>
      <c r="H24" s="89">
        <v>60</v>
      </c>
      <c r="I24" s="104">
        <v>63</v>
      </c>
      <c r="J24" s="29"/>
      <c r="K24" s="27"/>
      <c r="L24" s="27"/>
      <c r="M24" s="28"/>
      <c r="N24" s="27"/>
      <c r="O24" s="26"/>
      <c r="P24" s="26"/>
      <c r="Q24" s="124"/>
    </row>
    <row r="25" spans="1:19" ht="57" customHeight="1" x14ac:dyDescent="0.2">
      <c r="A25" s="100">
        <f t="shared" si="0"/>
        <v>16</v>
      </c>
      <c r="B25" s="19" t="s">
        <v>95</v>
      </c>
      <c r="C25" s="31" t="s">
        <v>94</v>
      </c>
      <c r="D25" s="19" t="s">
        <v>93</v>
      </c>
      <c r="E25" s="18" t="s">
        <v>33</v>
      </c>
      <c r="F25" s="53">
        <v>800</v>
      </c>
      <c r="G25" s="16">
        <v>5</v>
      </c>
      <c r="H25" s="90">
        <v>231.99999999999997</v>
      </c>
      <c r="I25" s="105">
        <v>243.6</v>
      </c>
      <c r="J25" s="29"/>
      <c r="K25" s="27"/>
      <c r="L25" s="27"/>
      <c r="M25" s="28"/>
      <c r="N25" s="27"/>
      <c r="O25" s="26"/>
      <c r="P25" s="26"/>
      <c r="Q25" s="124"/>
    </row>
    <row r="26" spans="1:19" ht="38.25" customHeight="1" x14ac:dyDescent="0.2">
      <c r="A26" s="100">
        <f t="shared" si="0"/>
        <v>17</v>
      </c>
      <c r="B26" s="19" t="s">
        <v>92</v>
      </c>
      <c r="C26" s="54" t="s">
        <v>2</v>
      </c>
      <c r="D26" s="19" t="s">
        <v>91</v>
      </c>
      <c r="E26" s="18" t="s">
        <v>54</v>
      </c>
      <c r="F26" s="53">
        <v>27</v>
      </c>
      <c r="G26" s="16">
        <v>5</v>
      </c>
      <c r="H26" s="90">
        <v>260.55</v>
      </c>
      <c r="I26" s="105">
        <v>273.57750000000004</v>
      </c>
      <c r="J26" s="29"/>
      <c r="K26" s="27"/>
      <c r="L26" s="27"/>
      <c r="M26" s="28"/>
      <c r="N26" s="27"/>
      <c r="O26" s="26"/>
      <c r="P26" s="26"/>
      <c r="Q26" s="124"/>
    </row>
    <row r="27" spans="1:19" ht="66.75" customHeight="1" x14ac:dyDescent="0.2">
      <c r="A27" s="100">
        <f t="shared" si="0"/>
        <v>18</v>
      </c>
      <c r="B27" s="19" t="s">
        <v>90</v>
      </c>
      <c r="C27" s="54" t="s">
        <v>68</v>
      </c>
      <c r="D27" s="19" t="s">
        <v>89</v>
      </c>
      <c r="E27" s="18" t="s">
        <v>33</v>
      </c>
      <c r="F27" s="53">
        <v>600</v>
      </c>
      <c r="G27" s="16">
        <v>5</v>
      </c>
      <c r="H27" s="90">
        <v>300</v>
      </c>
      <c r="I27" s="105">
        <v>315</v>
      </c>
      <c r="J27" s="29"/>
      <c r="K27" s="27"/>
      <c r="L27" s="27"/>
      <c r="M27" s="28"/>
      <c r="N27" s="27"/>
      <c r="O27" s="26"/>
      <c r="P27" s="26"/>
      <c r="Q27" s="124"/>
    </row>
    <row r="28" spans="1:19" ht="24.75" customHeight="1" x14ac:dyDescent="0.2">
      <c r="A28" s="100">
        <f t="shared" si="0"/>
        <v>19</v>
      </c>
      <c r="B28" s="19" t="s">
        <v>88</v>
      </c>
      <c r="C28" s="20" t="s">
        <v>14</v>
      </c>
      <c r="D28" s="19" t="s">
        <v>87</v>
      </c>
      <c r="E28" s="18" t="s">
        <v>54</v>
      </c>
      <c r="F28" s="53">
        <v>15</v>
      </c>
      <c r="G28" s="16">
        <v>5</v>
      </c>
      <c r="H28" s="90">
        <v>85.95</v>
      </c>
      <c r="I28" s="105">
        <v>90.247500000000002</v>
      </c>
      <c r="J28" s="29"/>
      <c r="K28" s="27"/>
      <c r="L28" s="27"/>
      <c r="M28" s="28"/>
      <c r="N28" s="27"/>
      <c r="O28" s="26"/>
      <c r="P28" s="26"/>
      <c r="Q28" s="124"/>
    </row>
    <row r="29" spans="1:19" ht="54" customHeight="1" x14ac:dyDescent="0.2">
      <c r="A29" s="100">
        <f t="shared" si="0"/>
        <v>20</v>
      </c>
      <c r="B29" s="19" t="s">
        <v>86</v>
      </c>
      <c r="C29" s="20" t="s">
        <v>85</v>
      </c>
      <c r="D29" s="19" t="s">
        <v>84</v>
      </c>
      <c r="E29" s="18" t="s">
        <v>33</v>
      </c>
      <c r="F29" s="17">
        <f>15000+2000</f>
        <v>17000</v>
      </c>
      <c r="G29" s="16">
        <v>5</v>
      </c>
      <c r="H29" s="90">
        <v>408</v>
      </c>
      <c r="I29" s="105">
        <v>428.40000000000003</v>
      </c>
      <c r="J29" s="29"/>
      <c r="K29" s="27"/>
      <c r="L29" s="27"/>
      <c r="M29" s="28"/>
      <c r="N29" s="27"/>
      <c r="O29" s="26"/>
      <c r="P29" s="26"/>
      <c r="Q29" s="124"/>
      <c r="S29" s="9"/>
    </row>
    <row r="30" spans="1:19" ht="97.5" customHeight="1" x14ac:dyDescent="0.2">
      <c r="A30" s="100">
        <f t="shared" si="0"/>
        <v>21</v>
      </c>
      <c r="B30" s="19" t="s">
        <v>83</v>
      </c>
      <c r="C30" s="31" t="s">
        <v>2</v>
      </c>
      <c r="D30" s="19" t="s">
        <v>82</v>
      </c>
      <c r="E30" s="18" t="s">
        <v>33</v>
      </c>
      <c r="F30" s="17">
        <f>25+8</f>
        <v>33</v>
      </c>
      <c r="G30" s="16">
        <v>21</v>
      </c>
      <c r="H30" s="90">
        <v>1320</v>
      </c>
      <c r="I30" s="105">
        <v>1597.2</v>
      </c>
      <c r="J30" s="29"/>
      <c r="K30" s="27"/>
      <c r="L30" s="27"/>
      <c r="M30" s="28"/>
      <c r="N30" s="27"/>
      <c r="O30" s="26"/>
      <c r="P30" s="26"/>
      <c r="Q30" s="124"/>
      <c r="S30" s="9"/>
    </row>
    <row r="31" spans="1:19" ht="93.75" customHeight="1" x14ac:dyDescent="0.2">
      <c r="A31" s="100">
        <f t="shared" si="0"/>
        <v>22</v>
      </c>
      <c r="B31" s="19" t="s">
        <v>81</v>
      </c>
      <c r="C31" s="31" t="s">
        <v>2</v>
      </c>
      <c r="D31" s="19" t="s">
        <v>80</v>
      </c>
      <c r="E31" s="18" t="s">
        <v>33</v>
      </c>
      <c r="F31" s="17">
        <f>84+10</f>
        <v>94</v>
      </c>
      <c r="G31" s="16">
        <v>21</v>
      </c>
      <c r="H31" s="90">
        <v>3948</v>
      </c>
      <c r="I31" s="105">
        <v>4777.08</v>
      </c>
      <c r="J31" s="29"/>
      <c r="K31" s="27"/>
      <c r="L31" s="27"/>
      <c r="M31" s="28"/>
      <c r="N31" s="27"/>
      <c r="O31" s="26"/>
      <c r="P31" s="26"/>
      <c r="Q31" s="124"/>
      <c r="S31" s="9"/>
    </row>
    <row r="32" spans="1:19" ht="60" customHeight="1" x14ac:dyDescent="0.2">
      <c r="A32" s="100">
        <f t="shared" si="0"/>
        <v>23</v>
      </c>
      <c r="B32" s="46" t="s">
        <v>79</v>
      </c>
      <c r="C32" s="31" t="s">
        <v>2</v>
      </c>
      <c r="D32" s="19" t="s">
        <v>78</v>
      </c>
      <c r="E32" s="18" t="s">
        <v>33</v>
      </c>
      <c r="F32" s="17">
        <v>15</v>
      </c>
      <c r="G32" s="16">
        <v>21</v>
      </c>
      <c r="H32" s="90">
        <v>1904.25</v>
      </c>
      <c r="I32" s="105">
        <v>2304.1424999999999</v>
      </c>
      <c r="J32" s="29"/>
      <c r="K32" s="27"/>
      <c r="L32" s="27"/>
      <c r="M32" s="28"/>
      <c r="N32" s="27"/>
      <c r="O32" s="26"/>
      <c r="P32" s="26"/>
      <c r="Q32" s="124"/>
      <c r="S32" s="9"/>
    </row>
    <row r="33" spans="1:19" ht="37.5" customHeight="1" x14ac:dyDescent="0.2">
      <c r="A33" s="100">
        <f t="shared" si="0"/>
        <v>24</v>
      </c>
      <c r="B33" s="19" t="s">
        <v>77</v>
      </c>
      <c r="C33" s="20" t="s">
        <v>60</v>
      </c>
      <c r="D33" s="19" t="s">
        <v>75</v>
      </c>
      <c r="E33" s="18" t="s">
        <v>33</v>
      </c>
      <c r="F33" s="17">
        <v>500</v>
      </c>
      <c r="G33" s="16">
        <v>21</v>
      </c>
      <c r="H33" s="90">
        <v>1000</v>
      </c>
      <c r="I33" s="105">
        <v>1210</v>
      </c>
      <c r="J33" s="29"/>
      <c r="K33" s="27"/>
      <c r="L33" s="27"/>
      <c r="M33" s="28"/>
      <c r="N33" s="27"/>
      <c r="O33" s="26"/>
      <c r="P33" s="26"/>
      <c r="Q33" s="124"/>
      <c r="S33" s="9"/>
    </row>
    <row r="34" spans="1:19" ht="34.5" customHeight="1" x14ac:dyDescent="0.2">
      <c r="A34" s="100">
        <f t="shared" si="0"/>
        <v>25</v>
      </c>
      <c r="B34" s="19" t="s">
        <v>76</v>
      </c>
      <c r="C34" s="20" t="s">
        <v>60</v>
      </c>
      <c r="D34" s="52" t="s">
        <v>75</v>
      </c>
      <c r="E34" s="18" t="s">
        <v>33</v>
      </c>
      <c r="F34" s="17">
        <v>500</v>
      </c>
      <c r="G34" s="16">
        <v>21</v>
      </c>
      <c r="H34" s="90">
        <v>1000</v>
      </c>
      <c r="I34" s="105">
        <v>1210</v>
      </c>
      <c r="J34" s="29"/>
      <c r="K34" s="27"/>
      <c r="L34" s="27"/>
      <c r="M34" s="28"/>
      <c r="N34" s="27"/>
      <c r="O34" s="26"/>
      <c r="P34" s="26"/>
      <c r="Q34" s="124"/>
      <c r="S34" s="9"/>
    </row>
    <row r="35" spans="1:19" ht="20.25" customHeight="1" x14ac:dyDescent="0.2">
      <c r="A35" s="100">
        <f t="shared" si="0"/>
        <v>26</v>
      </c>
      <c r="B35" s="19" t="s">
        <v>74</v>
      </c>
      <c r="C35" s="20" t="s">
        <v>2</v>
      </c>
      <c r="D35" s="19" t="s">
        <v>73</v>
      </c>
      <c r="E35" s="18" t="s">
        <v>41</v>
      </c>
      <c r="F35" s="17">
        <f>6500+500</f>
        <v>7000</v>
      </c>
      <c r="G35" s="16">
        <v>5</v>
      </c>
      <c r="H35" s="90">
        <v>280</v>
      </c>
      <c r="I35" s="105">
        <v>294</v>
      </c>
      <c r="J35" s="29"/>
      <c r="K35" s="27"/>
      <c r="L35" s="27"/>
      <c r="M35" s="28"/>
      <c r="N35" s="27"/>
      <c r="O35" s="26"/>
      <c r="P35" s="26"/>
      <c r="Q35" s="124"/>
    </row>
    <row r="36" spans="1:19" ht="27.75" customHeight="1" x14ac:dyDescent="0.2">
      <c r="A36" s="100">
        <f t="shared" si="0"/>
        <v>27</v>
      </c>
      <c r="B36" s="19" t="s">
        <v>72</v>
      </c>
      <c r="C36" s="20" t="s">
        <v>2</v>
      </c>
      <c r="D36" s="19" t="s">
        <v>71</v>
      </c>
      <c r="E36" s="18" t="s">
        <v>70</v>
      </c>
      <c r="F36" s="17">
        <f>12+3</f>
        <v>15</v>
      </c>
      <c r="G36" s="16">
        <v>5</v>
      </c>
      <c r="H36" s="90">
        <v>105</v>
      </c>
      <c r="I36" s="105">
        <v>110.25</v>
      </c>
      <c r="J36" s="29"/>
      <c r="K36" s="27"/>
      <c r="L36" s="27"/>
      <c r="M36" s="28"/>
      <c r="N36" s="27"/>
      <c r="O36" s="26"/>
      <c r="P36" s="26"/>
      <c r="Q36" s="124"/>
      <c r="S36" s="9"/>
    </row>
    <row r="37" spans="1:19" ht="87.75" customHeight="1" x14ac:dyDescent="0.2">
      <c r="A37" s="100">
        <f t="shared" si="0"/>
        <v>28</v>
      </c>
      <c r="B37" s="19" t="s">
        <v>69</v>
      </c>
      <c r="C37" s="20" t="s">
        <v>68</v>
      </c>
      <c r="D37" s="23" t="s">
        <v>67</v>
      </c>
      <c r="E37" s="22" t="s">
        <v>7</v>
      </c>
      <c r="F37" s="17">
        <f>24+10</f>
        <v>34</v>
      </c>
      <c r="G37" s="16">
        <v>5</v>
      </c>
      <c r="H37" s="90">
        <v>3714.5</v>
      </c>
      <c r="I37" s="105">
        <v>3900.2250000000004</v>
      </c>
      <c r="J37" s="29"/>
      <c r="K37" s="27"/>
      <c r="L37" s="27"/>
      <c r="M37" s="26"/>
      <c r="N37" s="27"/>
      <c r="O37" s="26"/>
      <c r="P37" s="26"/>
      <c r="Q37" s="124"/>
      <c r="S37" s="9"/>
    </row>
    <row r="38" spans="1:19" ht="191.25" customHeight="1" x14ac:dyDescent="0.2">
      <c r="A38" s="100">
        <f t="shared" si="0"/>
        <v>29</v>
      </c>
      <c r="B38" s="51" t="s">
        <v>66</v>
      </c>
      <c r="C38" s="20" t="s">
        <v>2</v>
      </c>
      <c r="D38" s="40" t="s">
        <v>65</v>
      </c>
      <c r="E38" s="22" t="s">
        <v>7</v>
      </c>
      <c r="F38" s="17">
        <v>20</v>
      </c>
      <c r="G38" s="16">
        <v>21</v>
      </c>
      <c r="H38" s="90">
        <v>1940</v>
      </c>
      <c r="I38" s="105">
        <v>2347.4</v>
      </c>
      <c r="J38" s="29"/>
      <c r="K38" s="27"/>
      <c r="L38" s="27"/>
      <c r="M38" s="28"/>
      <c r="N38" s="27"/>
      <c r="O38" s="26"/>
      <c r="P38" s="26"/>
      <c r="Q38" s="124"/>
      <c r="S38" s="9"/>
    </row>
    <row r="39" spans="1:19" s="47" customFormat="1" ht="99" customHeight="1" x14ac:dyDescent="0.2">
      <c r="A39" s="106">
        <f t="shared" si="0"/>
        <v>30</v>
      </c>
      <c r="B39" s="23" t="s">
        <v>64</v>
      </c>
      <c r="C39" s="20" t="s">
        <v>2</v>
      </c>
      <c r="D39" s="23" t="s">
        <v>63</v>
      </c>
      <c r="E39" s="22" t="s">
        <v>54</v>
      </c>
      <c r="F39" s="17">
        <v>2</v>
      </c>
      <c r="G39" s="25">
        <v>21</v>
      </c>
      <c r="H39" s="91">
        <v>218</v>
      </c>
      <c r="I39" s="107">
        <v>263.77999999999997</v>
      </c>
      <c r="J39" s="50"/>
      <c r="K39" s="95"/>
      <c r="L39" s="27"/>
      <c r="M39" s="49"/>
      <c r="N39" s="27"/>
      <c r="O39" s="48"/>
      <c r="P39" s="48"/>
      <c r="Q39" s="125"/>
      <c r="S39" s="9"/>
    </row>
    <row r="40" spans="1:19" ht="24.75" customHeight="1" x14ac:dyDescent="0.2">
      <c r="A40" s="100">
        <f t="shared" si="0"/>
        <v>31</v>
      </c>
      <c r="B40" s="45" t="s">
        <v>62</v>
      </c>
      <c r="C40" s="20" t="s">
        <v>60</v>
      </c>
      <c r="D40" s="46" t="s">
        <v>59</v>
      </c>
      <c r="E40" s="18" t="s">
        <v>33</v>
      </c>
      <c r="F40" s="17">
        <f>45+15</f>
        <v>60</v>
      </c>
      <c r="G40" s="16">
        <v>21</v>
      </c>
      <c r="H40" s="90">
        <v>780</v>
      </c>
      <c r="I40" s="105">
        <v>943.8</v>
      </c>
      <c r="J40" s="29"/>
      <c r="K40" s="27"/>
      <c r="L40" s="27"/>
      <c r="M40" s="28"/>
      <c r="N40" s="27"/>
      <c r="O40" s="26"/>
      <c r="P40" s="26"/>
      <c r="Q40" s="124"/>
    </row>
    <row r="41" spans="1:19" ht="24.75" customHeight="1" x14ac:dyDescent="0.2">
      <c r="A41" s="100">
        <f t="shared" si="0"/>
        <v>32</v>
      </c>
      <c r="B41" s="45" t="s">
        <v>61</v>
      </c>
      <c r="C41" s="20" t="s">
        <v>60</v>
      </c>
      <c r="D41" s="46" t="s">
        <v>59</v>
      </c>
      <c r="E41" s="18" t="s">
        <v>33</v>
      </c>
      <c r="F41" s="17">
        <f>45+15</f>
        <v>60</v>
      </c>
      <c r="G41" s="16">
        <v>21</v>
      </c>
      <c r="H41" s="90">
        <v>420</v>
      </c>
      <c r="I41" s="105">
        <v>508.2</v>
      </c>
      <c r="J41" s="29"/>
      <c r="K41" s="27"/>
      <c r="L41" s="27"/>
      <c r="M41" s="28"/>
      <c r="N41" s="27"/>
      <c r="O41" s="26"/>
      <c r="P41" s="26"/>
      <c r="Q41" s="124"/>
    </row>
    <row r="42" spans="1:19" ht="24.75" customHeight="1" x14ac:dyDescent="0.2">
      <c r="A42" s="100">
        <f t="shared" si="0"/>
        <v>33</v>
      </c>
      <c r="B42" s="45" t="s">
        <v>58</v>
      </c>
      <c r="C42" s="20" t="s">
        <v>2</v>
      </c>
      <c r="D42" s="45" t="s">
        <v>57</v>
      </c>
      <c r="E42" s="18" t="s">
        <v>23</v>
      </c>
      <c r="F42" s="17">
        <v>60</v>
      </c>
      <c r="G42" s="16">
        <v>5</v>
      </c>
      <c r="H42" s="90">
        <v>48</v>
      </c>
      <c r="I42" s="105">
        <v>50.400000000000006</v>
      </c>
      <c r="J42" s="29"/>
      <c r="K42" s="27"/>
      <c r="L42" s="27"/>
      <c r="M42" s="28"/>
      <c r="N42" s="27"/>
      <c r="O42" s="26"/>
      <c r="P42" s="26"/>
      <c r="Q42" s="124"/>
    </row>
    <row r="43" spans="1:19" s="41" customFormat="1" ht="92.25" customHeight="1" x14ac:dyDescent="0.2">
      <c r="A43" s="100">
        <f t="shared" ref="A43:A63" si="1">+A42+1</f>
        <v>34</v>
      </c>
      <c r="B43" s="44" t="s">
        <v>56</v>
      </c>
      <c r="C43" s="20" t="s">
        <v>2</v>
      </c>
      <c r="D43" s="43" t="s">
        <v>55</v>
      </c>
      <c r="E43" s="18" t="s">
        <v>54</v>
      </c>
      <c r="F43" s="17">
        <v>10</v>
      </c>
      <c r="G43" s="16">
        <v>21</v>
      </c>
      <c r="H43" s="90">
        <v>1459.5</v>
      </c>
      <c r="I43" s="105">
        <v>1765.9949999999999</v>
      </c>
      <c r="J43" s="29"/>
      <c r="K43" s="27"/>
      <c r="L43" s="27"/>
      <c r="M43" s="28"/>
      <c r="N43" s="27"/>
      <c r="O43" s="42"/>
      <c r="P43" s="42"/>
      <c r="Q43" s="126"/>
      <c r="R43" s="21"/>
      <c r="S43" s="9"/>
    </row>
    <row r="44" spans="1:19" ht="148.5" customHeight="1" x14ac:dyDescent="0.2">
      <c r="A44" s="100">
        <f t="shared" si="1"/>
        <v>35</v>
      </c>
      <c r="B44" s="19" t="s">
        <v>53</v>
      </c>
      <c r="C44" s="20" t="s">
        <v>2</v>
      </c>
      <c r="D44" s="40" t="s">
        <v>52</v>
      </c>
      <c r="E44" s="18" t="s">
        <v>7</v>
      </c>
      <c r="F44" s="17">
        <v>2</v>
      </c>
      <c r="G44" s="16">
        <v>5</v>
      </c>
      <c r="H44" s="90">
        <v>238</v>
      </c>
      <c r="I44" s="105">
        <v>249.9</v>
      </c>
      <c r="J44" s="29"/>
      <c r="K44" s="27"/>
      <c r="L44" s="27"/>
      <c r="M44" s="28"/>
      <c r="N44" s="27"/>
      <c r="O44" s="26"/>
      <c r="P44" s="26"/>
      <c r="Q44" s="124"/>
      <c r="S44" s="9"/>
    </row>
    <row r="45" spans="1:19" ht="42" customHeight="1" x14ac:dyDescent="0.2">
      <c r="A45" s="100">
        <f t="shared" si="1"/>
        <v>36</v>
      </c>
      <c r="B45" s="39" t="s">
        <v>51</v>
      </c>
      <c r="C45" s="20" t="s">
        <v>50</v>
      </c>
      <c r="D45" s="19" t="s">
        <v>49</v>
      </c>
      <c r="E45" s="18" t="s">
        <v>33</v>
      </c>
      <c r="F45" s="17">
        <f>400+100</f>
        <v>500</v>
      </c>
      <c r="G45" s="16">
        <v>5</v>
      </c>
      <c r="H45" s="90">
        <v>40</v>
      </c>
      <c r="I45" s="105">
        <v>42</v>
      </c>
      <c r="J45" s="38"/>
      <c r="K45" s="96"/>
      <c r="L45" s="27"/>
      <c r="M45" s="28"/>
      <c r="N45" s="27"/>
      <c r="O45" s="26"/>
      <c r="P45" s="26"/>
      <c r="Q45" s="124"/>
      <c r="S45" s="9"/>
    </row>
    <row r="46" spans="1:19" ht="37.5" customHeight="1" x14ac:dyDescent="0.2">
      <c r="A46" s="100">
        <f t="shared" si="1"/>
        <v>37</v>
      </c>
      <c r="B46" s="37" t="s">
        <v>48</v>
      </c>
      <c r="C46" s="20" t="s">
        <v>2</v>
      </c>
      <c r="D46" s="19" t="s">
        <v>47</v>
      </c>
      <c r="E46" s="18" t="s">
        <v>46</v>
      </c>
      <c r="F46" s="17">
        <v>10000</v>
      </c>
      <c r="G46" s="16">
        <v>5</v>
      </c>
      <c r="H46" s="90">
        <v>200</v>
      </c>
      <c r="I46" s="105">
        <v>210</v>
      </c>
      <c r="J46" s="29"/>
      <c r="K46" s="27"/>
      <c r="L46" s="27"/>
      <c r="M46" s="28"/>
      <c r="N46" s="27"/>
      <c r="O46" s="26"/>
      <c r="P46" s="26"/>
      <c r="Q46" s="124"/>
    </row>
    <row r="47" spans="1:19" ht="54" customHeight="1" x14ac:dyDescent="0.2">
      <c r="A47" s="100">
        <f t="shared" si="1"/>
        <v>38</v>
      </c>
      <c r="B47" s="19" t="s">
        <v>45</v>
      </c>
      <c r="C47" s="20" t="s">
        <v>2</v>
      </c>
      <c r="D47" s="19" t="s">
        <v>44</v>
      </c>
      <c r="E47" s="18" t="s">
        <v>33</v>
      </c>
      <c r="F47" s="17">
        <f>6000+2000</f>
        <v>8000</v>
      </c>
      <c r="G47" s="16">
        <v>5</v>
      </c>
      <c r="H47" s="90">
        <v>176</v>
      </c>
      <c r="I47" s="105">
        <v>184.8</v>
      </c>
      <c r="J47" s="29"/>
      <c r="K47" s="27"/>
      <c r="L47" s="27"/>
      <c r="M47" s="28"/>
      <c r="N47" s="27"/>
      <c r="O47" s="26"/>
      <c r="P47" s="26"/>
      <c r="Q47" s="124"/>
      <c r="S47" s="9"/>
    </row>
    <row r="48" spans="1:19" ht="54" customHeight="1" x14ac:dyDescent="0.2">
      <c r="A48" s="100">
        <f t="shared" si="1"/>
        <v>39</v>
      </c>
      <c r="B48" s="19" t="s">
        <v>43</v>
      </c>
      <c r="C48" s="20" t="s">
        <v>2</v>
      </c>
      <c r="D48" s="19" t="s">
        <v>42</v>
      </c>
      <c r="E48" s="18" t="s">
        <v>41</v>
      </c>
      <c r="F48" s="17">
        <v>4000</v>
      </c>
      <c r="G48" s="16">
        <v>5</v>
      </c>
      <c r="H48" s="90">
        <v>240</v>
      </c>
      <c r="I48" s="105">
        <v>252</v>
      </c>
      <c r="J48" s="29"/>
      <c r="K48" s="27"/>
      <c r="L48" s="27"/>
      <c r="M48" s="28"/>
      <c r="N48" s="27"/>
      <c r="O48" s="26"/>
      <c r="P48" s="26"/>
      <c r="Q48" s="124"/>
      <c r="S48" s="9"/>
    </row>
    <row r="49" spans="1:19" ht="54" customHeight="1" x14ac:dyDescent="0.2">
      <c r="A49" s="100">
        <f t="shared" si="1"/>
        <v>40</v>
      </c>
      <c r="B49" s="19" t="s">
        <v>40</v>
      </c>
      <c r="C49" s="20" t="s">
        <v>37</v>
      </c>
      <c r="D49" s="19" t="s">
        <v>39</v>
      </c>
      <c r="E49" s="18" t="s">
        <v>33</v>
      </c>
      <c r="F49" s="17">
        <f>1500+100</f>
        <v>1600</v>
      </c>
      <c r="G49" s="16">
        <v>5</v>
      </c>
      <c r="H49" s="90">
        <v>80</v>
      </c>
      <c r="I49" s="105">
        <v>84</v>
      </c>
      <c r="J49" s="29"/>
      <c r="K49" s="27"/>
      <c r="L49" s="27"/>
      <c r="M49" s="28"/>
      <c r="N49" s="27"/>
      <c r="O49" s="26"/>
      <c r="P49" s="26"/>
      <c r="Q49" s="124"/>
      <c r="S49" s="9"/>
    </row>
    <row r="50" spans="1:19" ht="54" customHeight="1" x14ac:dyDescent="0.2">
      <c r="A50" s="100">
        <f t="shared" si="1"/>
        <v>41</v>
      </c>
      <c r="B50" s="19" t="s">
        <v>38</v>
      </c>
      <c r="C50" s="20" t="s">
        <v>37</v>
      </c>
      <c r="D50" s="19" t="s">
        <v>36</v>
      </c>
      <c r="E50" s="18" t="s">
        <v>33</v>
      </c>
      <c r="F50" s="17">
        <f>400+1000</f>
        <v>1400</v>
      </c>
      <c r="G50" s="16">
        <v>5</v>
      </c>
      <c r="H50" s="90">
        <v>70</v>
      </c>
      <c r="I50" s="105">
        <v>73.5</v>
      </c>
      <c r="J50" s="29"/>
      <c r="K50" s="27"/>
      <c r="L50" s="27"/>
      <c r="M50" s="28"/>
      <c r="N50" s="27"/>
      <c r="O50" s="26"/>
      <c r="P50" s="26"/>
      <c r="Q50" s="124"/>
      <c r="S50" s="9"/>
    </row>
    <row r="51" spans="1:19" ht="22.5" customHeight="1" x14ac:dyDescent="0.2">
      <c r="A51" s="100">
        <f t="shared" si="1"/>
        <v>42</v>
      </c>
      <c r="B51" s="19" t="s">
        <v>35</v>
      </c>
      <c r="C51" s="20" t="s">
        <v>2</v>
      </c>
      <c r="D51" s="19" t="s">
        <v>34</v>
      </c>
      <c r="E51" s="18" t="s">
        <v>33</v>
      </c>
      <c r="F51" s="17">
        <f>50000+30000</f>
        <v>80000</v>
      </c>
      <c r="G51" s="16">
        <v>5</v>
      </c>
      <c r="H51" s="90">
        <v>1240</v>
      </c>
      <c r="I51" s="105">
        <v>1302</v>
      </c>
      <c r="J51" s="29"/>
      <c r="K51" s="27"/>
      <c r="L51" s="27"/>
      <c r="M51" s="28"/>
      <c r="N51" s="27"/>
      <c r="O51" s="26"/>
      <c r="P51" s="26"/>
      <c r="Q51" s="124"/>
    </row>
    <row r="52" spans="1:19" ht="66.75" customHeight="1" x14ac:dyDescent="0.2">
      <c r="A52" s="100">
        <f t="shared" si="1"/>
        <v>43</v>
      </c>
      <c r="B52" s="19" t="s">
        <v>32</v>
      </c>
      <c r="C52" s="20" t="s">
        <v>2</v>
      </c>
      <c r="D52" s="19" t="s">
        <v>31</v>
      </c>
      <c r="E52" s="18" t="s">
        <v>28</v>
      </c>
      <c r="F52" s="17">
        <f>126+31.5</f>
        <v>157.5</v>
      </c>
      <c r="G52" s="16">
        <v>5</v>
      </c>
      <c r="H52" s="90">
        <v>4567.5</v>
      </c>
      <c r="I52" s="105">
        <v>4795.875</v>
      </c>
      <c r="J52" s="29"/>
      <c r="K52" s="27"/>
      <c r="L52" s="27"/>
      <c r="M52" s="28"/>
      <c r="N52" s="27"/>
      <c r="O52" s="36"/>
      <c r="P52" s="26"/>
      <c r="Q52" s="124"/>
      <c r="S52" s="9"/>
    </row>
    <row r="53" spans="1:19" ht="40.5" customHeight="1" x14ac:dyDescent="0.2">
      <c r="A53" s="100">
        <f t="shared" si="1"/>
        <v>44</v>
      </c>
      <c r="B53" s="19" t="s">
        <v>30</v>
      </c>
      <c r="C53" s="20" t="s">
        <v>2</v>
      </c>
      <c r="D53" s="19" t="s">
        <v>29</v>
      </c>
      <c r="E53" s="18" t="s">
        <v>28</v>
      </c>
      <c r="F53" s="17">
        <f>36+4</f>
        <v>40</v>
      </c>
      <c r="G53" s="16">
        <v>5</v>
      </c>
      <c r="H53" s="90">
        <v>519.20000000000005</v>
      </c>
      <c r="I53" s="105">
        <v>545.16000000000008</v>
      </c>
      <c r="J53" s="29"/>
      <c r="K53" s="27"/>
      <c r="L53" s="27"/>
      <c r="M53" s="28"/>
      <c r="N53" s="27"/>
      <c r="O53" s="26"/>
      <c r="P53" s="26"/>
      <c r="Q53" s="124"/>
      <c r="S53" s="9"/>
    </row>
    <row r="54" spans="1:19" ht="122.25" customHeight="1" x14ac:dyDescent="0.2">
      <c r="A54" s="108">
        <f t="shared" si="1"/>
        <v>45</v>
      </c>
      <c r="B54" s="35" t="s">
        <v>27</v>
      </c>
      <c r="C54" s="20" t="s">
        <v>2</v>
      </c>
      <c r="D54" s="35" t="s">
        <v>26</v>
      </c>
      <c r="E54" s="34" t="s">
        <v>7</v>
      </c>
      <c r="F54" s="34">
        <v>2</v>
      </c>
      <c r="G54" s="33">
        <v>5</v>
      </c>
      <c r="H54" s="92">
        <v>240</v>
      </c>
      <c r="I54" s="109">
        <v>252</v>
      </c>
      <c r="J54" s="127"/>
      <c r="K54" s="97"/>
      <c r="L54" s="97"/>
      <c r="M54" s="98"/>
      <c r="N54" s="97"/>
      <c r="O54" s="99"/>
      <c r="P54" s="99"/>
      <c r="Q54" s="128"/>
    </row>
    <row r="55" spans="1:19" s="21" customFormat="1" ht="39" customHeight="1" x14ac:dyDescent="0.2">
      <c r="A55" s="100">
        <f t="shared" si="1"/>
        <v>46</v>
      </c>
      <c r="B55" s="23" t="s">
        <v>25</v>
      </c>
      <c r="C55" s="32" t="s">
        <v>2</v>
      </c>
      <c r="D55" s="23" t="s">
        <v>24</v>
      </c>
      <c r="E55" s="22" t="s">
        <v>23</v>
      </c>
      <c r="F55" s="17">
        <v>3000</v>
      </c>
      <c r="G55" s="25">
        <v>5</v>
      </c>
      <c r="H55" s="91">
        <v>15</v>
      </c>
      <c r="I55" s="107">
        <v>15.75</v>
      </c>
      <c r="J55" s="29"/>
      <c r="K55" s="27"/>
      <c r="L55" s="27"/>
      <c r="M55" s="28"/>
      <c r="N55" s="27"/>
      <c r="O55" s="26"/>
      <c r="P55" s="26"/>
      <c r="Q55" s="124"/>
    </row>
    <row r="56" spans="1:19" ht="174.75" customHeight="1" x14ac:dyDescent="0.2">
      <c r="A56" s="100">
        <f t="shared" si="1"/>
        <v>47</v>
      </c>
      <c r="B56" s="23" t="s">
        <v>22</v>
      </c>
      <c r="C56" s="31" t="s">
        <v>2</v>
      </c>
      <c r="D56" s="23" t="s">
        <v>21</v>
      </c>
      <c r="E56" s="22" t="s">
        <v>20</v>
      </c>
      <c r="F56" s="17">
        <v>36</v>
      </c>
      <c r="G56" s="25">
        <v>5</v>
      </c>
      <c r="H56" s="91">
        <v>3324.6</v>
      </c>
      <c r="I56" s="107">
        <v>3490.83</v>
      </c>
      <c r="J56" s="29"/>
      <c r="K56" s="27"/>
      <c r="L56" s="27"/>
      <c r="M56" s="28"/>
      <c r="N56" s="27"/>
      <c r="O56" s="26"/>
      <c r="P56" s="26"/>
      <c r="Q56" s="124"/>
      <c r="S56" s="9"/>
    </row>
    <row r="57" spans="1:19" s="21" customFormat="1" ht="66.75" customHeight="1" x14ac:dyDescent="0.2">
      <c r="A57" s="100">
        <f t="shared" si="1"/>
        <v>48</v>
      </c>
      <c r="B57" s="23" t="s">
        <v>19</v>
      </c>
      <c r="C57" s="31" t="s">
        <v>2</v>
      </c>
      <c r="D57" s="23" t="s">
        <v>18</v>
      </c>
      <c r="E57" s="22" t="s">
        <v>7</v>
      </c>
      <c r="F57" s="17">
        <v>1</v>
      </c>
      <c r="G57" s="25">
        <v>5</v>
      </c>
      <c r="H57" s="91">
        <v>236</v>
      </c>
      <c r="I57" s="107">
        <v>247.8</v>
      </c>
      <c r="J57" s="29"/>
      <c r="K57" s="27"/>
      <c r="L57" s="27"/>
      <c r="M57" s="28"/>
      <c r="N57" s="27"/>
      <c r="O57" s="26"/>
      <c r="P57" s="26"/>
      <c r="Q57" s="124"/>
      <c r="S57" s="9"/>
    </row>
    <row r="58" spans="1:19" ht="38.25" customHeight="1" x14ac:dyDescent="0.2">
      <c r="A58" s="110">
        <f t="shared" si="1"/>
        <v>49</v>
      </c>
      <c r="B58" s="19" t="s">
        <v>17</v>
      </c>
      <c r="C58" s="20" t="s">
        <v>14</v>
      </c>
      <c r="D58" s="19" t="s">
        <v>16</v>
      </c>
      <c r="E58" s="18" t="s">
        <v>12</v>
      </c>
      <c r="F58" s="17">
        <v>1</v>
      </c>
      <c r="G58" s="16">
        <v>5</v>
      </c>
      <c r="H58" s="90">
        <v>46.25</v>
      </c>
      <c r="I58" s="105">
        <v>48.5625</v>
      </c>
      <c r="J58" s="29"/>
      <c r="K58" s="27"/>
      <c r="L58" s="27"/>
      <c r="M58" s="28"/>
      <c r="N58" s="27"/>
      <c r="O58" s="26"/>
      <c r="P58" s="26"/>
      <c r="Q58" s="124"/>
      <c r="S58" s="9"/>
    </row>
    <row r="59" spans="1:19" ht="28.5" customHeight="1" x14ac:dyDescent="0.2">
      <c r="A59" s="110">
        <f t="shared" si="1"/>
        <v>50</v>
      </c>
      <c r="B59" s="19" t="s">
        <v>15</v>
      </c>
      <c r="C59" s="20" t="s">
        <v>14</v>
      </c>
      <c r="D59" s="19" t="s">
        <v>13</v>
      </c>
      <c r="E59" s="18" t="s">
        <v>12</v>
      </c>
      <c r="F59" s="17">
        <v>1</v>
      </c>
      <c r="G59" s="16">
        <v>5</v>
      </c>
      <c r="H59" s="90">
        <v>46.25</v>
      </c>
      <c r="I59" s="105">
        <v>48.5625</v>
      </c>
      <c r="J59" s="29"/>
      <c r="K59" s="27"/>
      <c r="L59" s="27"/>
      <c r="M59" s="28"/>
      <c r="N59" s="27"/>
      <c r="O59" s="26"/>
      <c r="P59" s="26"/>
      <c r="Q59" s="124"/>
      <c r="S59" s="9"/>
    </row>
    <row r="60" spans="1:19" s="21" customFormat="1" ht="77.25" customHeight="1" x14ac:dyDescent="0.2">
      <c r="A60" s="100">
        <f t="shared" si="1"/>
        <v>51</v>
      </c>
      <c r="B60" s="30" t="s">
        <v>11</v>
      </c>
      <c r="C60" s="20" t="s">
        <v>2</v>
      </c>
      <c r="D60" s="19" t="s">
        <v>10</v>
      </c>
      <c r="E60" s="18" t="s">
        <v>0</v>
      </c>
      <c r="F60" s="17">
        <v>2</v>
      </c>
      <c r="G60" s="16">
        <v>5</v>
      </c>
      <c r="H60" s="90">
        <v>306.83999999999997</v>
      </c>
      <c r="I60" s="105">
        <v>322.18199999999996</v>
      </c>
      <c r="J60" s="29"/>
      <c r="K60" s="27"/>
      <c r="L60" s="27"/>
      <c r="M60" s="28"/>
      <c r="N60" s="27"/>
      <c r="O60" s="26"/>
      <c r="P60" s="26"/>
      <c r="Q60" s="124"/>
      <c r="S60" s="9"/>
    </row>
    <row r="61" spans="1:19" s="21" customFormat="1" ht="88.5" customHeight="1" x14ac:dyDescent="0.2">
      <c r="A61" s="100">
        <f t="shared" si="1"/>
        <v>52</v>
      </c>
      <c r="B61" s="23" t="s">
        <v>9</v>
      </c>
      <c r="C61" s="24" t="s">
        <v>2</v>
      </c>
      <c r="D61" s="23" t="s">
        <v>8</v>
      </c>
      <c r="E61" s="22" t="s">
        <v>7</v>
      </c>
      <c r="F61" s="17">
        <v>2</v>
      </c>
      <c r="G61" s="25">
        <v>5</v>
      </c>
      <c r="H61" s="91">
        <v>165.1</v>
      </c>
      <c r="I61" s="107">
        <v>173.35499999999999</v>
      </c>
      <c r="J61" s="29"/>
      <c r="K61" s="27"/>
      <c r="L61" s="27"/>
      <c r="M61" s="28"/>
      <c r="N61" s="27"/>
      <c r="O61" s="26"/>
      <c r="P61" s="26"/>
      <c r="Q61" s="124"/>
    </row>
    <row r="62" spans="1:19" s="21" customFormat="1" ht="119.25" customHeight="1" x14ac:dyDescent="0.2">
      <c r="A62" s="100">
        <f t="shared" si="1"/>
        <v>53</v>
      </c>
      <c r="B62" s="23" t="s">
        <v>6</v>
      </c>
      <c r="C62" s="24" t="s">
        <v>2</v>
      </c>
      <c r="D62" s="23" t="s">
        <v>5</v>
      </c>
      <c r="E62" s="22" t="s">
        <v>4</v>
      </c>
      <c r="F62" s="17">
        <f>36+12</f>
        <v>48</v>
      </c>
      <c r="G62" s="16">
        <v>21</v>
      </c>
      <c r="H62" s="90">
        <v>2160</v>
      </c>
      <c r="I62" s="105">
        <v>2613.6</v>
      </c>
      <c r="J62" s="29"/>
      <c r="K62" s="27"/>
      <c r="L62" s="27"/>
      <c r="M62" s="28"/>
      <c r="N62" s="27"/>
      <c r="O62" s="26"/>
      <c r="P62" s="26"/>
      <c r="Q62" s="124"/>
    </row>
    <row r="63" spans="1:19" ht="118.5" customHeight="1" thickBot="1" x14ac:dyDescent="0.25">
      <c r="A63" s="111">
        <f t="shared" si="1"/>
        <v>54</v>
      </c>
      <c r="B63" s="112" t="s">
        <v>3</v>
      </c>
      <c r="C63" s="113" t="s">
        <v>2</v>
      </c>
      <c r="D63" s="112" t="s">
        <v>1</v>
      </c>
      <c r="E63" s="114" t="s">
        <v>0</v>
      </c>
      <c r="F63" s="115">
        <f>4+3</f>
        <v>7</v>
      </c>
      <c r="G63" s="116">
        <v>5</v>
      </c>
      <c r="H63" s="117">
        <v>105</v>
      </c>
      <c r="I63" s="118">
        <v>110.25</v>
      </c>
      <c r="J63" s="15"/>
      <c r="K63" s="13"/>
      <c r="L63" s="13"/>
      <c r="M63" s="14"/>
      <c r="N63" s="13"/>
      <c r="O63" s="12"/>
      <c r="P63" s="12"/>
      <c r="Q63" s="129"/>
    </row>
    <row r="64" spans="1:19" ht="20.25" customHeight="1" x14ac:dyDescent="0.2">
      <c r="B64" s="11"/>
      <c r="J64" s="7"/>
      <c r="K64" s="7"/>
      <c r="L64" s="10"/>
      <c r="N64" s="7"/>
      <c r="S64" s="9"/>
    </row>
    <row r="65" spans="2:19" ht="20.25" customHeight="1" x14ac:dyDescent="0.2">
      <c r="J65" s="7"/>
      <c r="K65" s="7"/>
      <c r="L65" s="10"/>
      <c r="S65" s="9"/>
    </row>
    <row r="66" spans="2:19" s="2" customFormat="1" ht="20.25" customHeight="1" x14ac:dyDescent="0.2">
      <c r="B66" s="5"/>
      <c r="C66" s="6"/>
      <c r="D66" s="5"/>
      <c r="E66" s="4"/>
      <c r="F66" s="4"/>
      <c r="M66" s="3"/>
    </row>
    <row r="67" spans="2:19" s="2" customFormat="1" ht="20.25" customHeight="1" x14ac:dyDescent="0.2">
      <c r="B67" s="5"/>
      <c r="C67" s="6"/>
      <c r="D67" s="5"/>
      <c r="E67" s="4"/>
      <c r="F67" s="4"/>
      <c r="G67" s="8"/>
      <c r="H67" s="8"/>
      <c r="I67" s="8"/>
      <c r="M67" s="3"/>
    </row>
    <row r="68" spans="2:19" s="2" customFormat="1" ht="20.25" customHeight="1" x14ac:dyDescent="0.2">
      <c r="B68" s="5"/>
      <c r="C68" s="6"/>
      <c r="D68" s="5"/>
      <c r="E68" s="4"/>
      <c r="F68" s="4"/>
      <c r="G68" s="8"/>
      <c r="H68" s="8"/>
      <c r="I68" s="8"/>
      <c r="M68" s="3"/>
    </row>
    <row r="69" spans="2:19" s="2" customFormat="1" ht="20.25" customHeight="1" x14ac:dyDescent="0.2">
      <c r="B69" s="5"/>
      <c r="C69" s="6"/>
      <c r="D69" s="5"/>
      <c r="E69" s="4"/>
      <c r="F69" s="4"/>
      <c r="M69" s="3"/>
    </row>
  </sheetData>
  <mergeCells count="8">
    <mergeCell ref="A2:Q2"/>
    <mergeCell ref="A4:Q4"/>
    <mergeCell ref="A6:Q6"/>
    <mergeCell ref="A8:I8"/>
    <mergeCell ref="J8:Q8"/>
    <mergeCell ref="A5:Q5"/>
    <mergeCell ref="A3:Q3"/>
    <mergeCell ref="A7:Q7"/>
  </mergeCells>
  <pageMargins left="0.25" right="0.25"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12080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Dalė Vėžauskienė</dc:creator>
  <cp:lastModifiedBy>Indrė Rulevičiūtė</cp:lastModifiedBy>
  <cp:lastPrinted>2026-11-03T06:25:55Z</cp:lastPrinted>
  <dcterms:created xsi:type="dcterms:W3CDTF">2026-10-22T06:22:42Z</dcterms:created>
  <dcterms:modified xsi:type="dcterms:W3CDTF">2026-11-03T06:47:14Z</dcterms:modified>
</cp:coreProperties>
</file>