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095\OneDrive - Vytauto Didžiojo universitetas\2025-01-01 iki 2026-01-01 Dokumentai\2025-02-06 Rinkos konsultacija Spaudiniu\"/>
    </mc:Choice>
  </mc:AlternateContent>
  <xr:revisionPtr revIDLastSave="0" documentId="8_{B7E2267C-4E80-43A5-8393-73640A44877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pauda Kainų pasiūlymas 2025_1" sheetId="1" r:id="rId1"/>
    <sheet name="Techninė specifikacija 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5" i="1" l="1"/>
  <c r="E43" i="2"/>
  <c r="D43" i="2"/>
  <c r="D120" i="1" l="1"/>
  <c r="F120" i="1" s="1"/>
  <c r="D119" i="1"/>
  <c r="F119" i="1" s="1"/>
  <c r="D118" i="1"/>
  <c r="F118" i="1" s="1"/>
  <c r="D117" i="1"/>
  <c r="F117" i="1" s="1"/>
  <c r="D196" i="1"/>
  <c r="F196" i="1" s="1"/>
  <c r="D164" i="1"/>
  <c r="F164" i="1" s="1"/>
  <c r="D163" i="1"/>
  <c r="F163" i="1" s="1"/>
  <c r="D139" i="1"/>
  <c r="F139" i="1" s="1"/>
  <c r="D138" i="1"/>
  <c r="F138" i="1" s="1"/>
  <c r="D137" i="1"/>
  <c r="F137" i="1" s="1"/>
  <c r="D104" i="1"/>
  <c r="F104" i="1" s="1"/>
  <c r="D51" i="1"/>
  <c r="F51" i="1" s="1"/>
  <c r="D50" i="1"/>
  <c r="F50" i="1" s="1"/>
  <c r="D45" i="1"/>
  <c r="F45" i="1" s="1"/>
  <c r="D40" i="1"/>
  <c r="F40" i="1" s="1"/>
  <c r="D124" i="1"/>
  <c r="F124" i="1" s="1"/>
  <c r="D123" i="1"/>
  <c r="F123" i="1" s="1"/>
  <c r="D108" i="1"/>
  <c r="F108" i="1" s="1"/>
  <c r="D106" i="1"/>
  <c r="F106" i="1" s="1"/>
  <c r="D107" i="1"/>
  <c r="F107" i="1" s="1"/>
  <c r="D112" i="1"/>
  <c r="F112" i="1" s="1"/>
  <c r="D111" i="1"/>
  <c r="F111" i="1" s="1"/>
  <c r="D110" i="1"/>
  <c r="F110" i="1" s="1"/>
  <c r="D115" i="1"/>
  <c r="F115" i="1" s="1"/>
  <c r="D114" i="1"/>
  <c r="F114" i="1" s="1"/>
  <c r="D94" i="1"/>
  <c r="F94" i="1" s="1"/>
  <c r="D93" i="1"/>
  <c r="F93" i="1" s="1"/>
  <c r="D89" i="1"/>
  <c r="F89" i="1" s="1"/>
  <c r="D88" i="1"/>
  <c r="F88" i="1" s="1"/>
  <c r="D87" i="1"/>
  <c r="D82" i="1"/>
  <c r="F82" i="1" s="1"/>
  <c r="D61" i="1"/>
  <c r="F61" i="1" s="1"/>
  <c r="D60" i="1"/>
  <c r="F60" i="1" s="1"/>
  <c r="D44" i="1"/>
  <c r="F44" i="1" s="1"/>
  <c r="D43" i="1"/>
  <c r="F43" i="1" s="1"/>
  <c r="D42" i="1"/>
  <c r="F42" i="1" s="1"/>
  <c r="D39" i="1"/>
  <c r="D38" i="1"/>
  <c r="F38" i="1" s="1"/>
  <c r="D37" i="1"/>
  <c r="F37" i="1" s="1"/>
  <c r="D36" i="1"/>
  <c r="F36" i="1" s="1"/>
  <c r="D26" i="1"/>
  <c r="F26" i="1" s="1"/>
  <c r="D25" i="1"/>
  <c r="F25" i="1" s="1"/>
  <c r="D23" i="1"/>
  <c r="F23" i="1" s="1"/>
  <c r="D20" i="1"/>
  <c r="F20" i="1" s="1"/>
  <c r="D19" i="1"/>
  <c r="F19" i="1" s="1"/>
  <c r="D16" i="1"/>
  <c r="F16" i="1" s="1"/>
  <c r="D15" i="1"/>
  <c r="F15" i="1" s="1"/>
  <c r="D188" i="1"/>
  <c r="F188" i="1" s="1"/>
  <c r="D187" i="1"/>
  <c r="F187" i="1" s="1"/>
  <c r="D185" i="1"/>
  <c r="F185" i="1" s="1"/>
  <c r="D184" i="1"/>
  <c r="F184" i="1" s="1"/>
  <c r="D161" i="1"/>
  <c r="F161" i="1" s="1"/>
  <c r="D160" i="1"/>
  <c r="F160" i="1" s="1"/>
  <c r="D159" i="1"/>
  <c r="F159" i="1" s="1"/>
  <c r="D157" i="1"/>
  <c r="F157" i="1" s="1"/>
  <c r="D156" i="1"/>
  <c r="F156" i="1" s="1"/>
  <c r="D155" i="1"/>
  <c r="F155" i="1" s="1"/>
  <c r="D153" i="1"/>
  <c r="F153" i="1" s="1"/>
  <c r="D152" i="1"/>
  <c r="F152" i="1" s="1"/>
  <c r="D151" i="1"/>
  <c r="F151" i="1" s="1"/>
  <c r="D132" i="1"/>
  <c r="F132" i="1" s="1"/>
  <c r="D131" i="1"/>
  <c r="F131" i="1" s="1"/>
  <c r="D128" i="1"/>
  <c r="F128" i="1" s="1"/>
  <c r="D129" i="1"/>
  <c r="F129" i="1" s="1"/>
  <c r="F204" i="1"/>
  <c r="D92" i="1"/>
  <c r="F92" i="1" s="1"/>
  <c r="F87" i="1"/>
  <c r="D86" i="1"/>
  <c r="F86" i="1" s="1"/>
  <c r="D85" i="1"/>
  <c r="F85" i="1" s="1"/>
  <c r="D81" i="1"/>
  <c r="F81" i="1" s="1"/>
  <c r="D75" i="1"/>
  <c r="F75" i="1" s="1"/>
  <c r="D76" i="1"/>
  <c r="F76" i="1" s="1"/>
  <c r="D72" i="1"/>
  <c r="F72" i="1" s="1"/>
  <c r="D73" i="1"/>
  <c r="F73" i="1" s="1"/>
  <c r="D69" i="1"/>
  <c r="F69" i="1" s="1"/>
  <c r="D70" i="1"/>
  <c r="F70" i="1" s="1"/>
  <c r="D47" i="1"/>
  <c r="F47" i="1" s="1"/>
  <c r="F39" i="1"/>
  <c r="D32" i="1"/>
  <c r="F32" i="1" s="1"/>
  <c r="D33" i="1"/>
  <c r="F33" i="1" s="1"/>
  <c r="D31" i="1"/>
  <c r="F31" i="1" s="1"/>
  <c r="D30" i="1"/>
  <c r="F30" i="1" s="1"/>
  <c r="D62" i="1"/>
  <c r="F62" i="1" s="1"/>
  <c r="D63" i="1"/>
  <c r="F63" i="1" s="1"/>
  <c r="D68" i="1"/>
  <c r="F68" i="1" s="1"/>
  <c r="D28" i="1"/>
  <c r="F28" i="1" s="1"/>
  <c r="D27" i="1"/>
  <c r="F27" i="1" s="1"/>
  <c r="D9" i="1"/>
  <c r="D10" i="1"/>
  <c r="F10" i="1" s="1"/>
  <c r="D12" i="1"/>
  <c r="F12" i="1" s="1"/>
  <c r="F202" i="1"/>
  <c r="F200" i="1"/>
  <c r="F198" i="1"/>
  <c r="F194" i="1"/>
  <c r="F192" i="1"/>
  <c r="F190" i="1"/>
  <c r="F182" i="1"/>
  <c r="F181" i="1"/>
  <c r="F180" i="1"/>
  <c r="F179" i="1"/>
  <c r="F178" i="1"/>
  <c r="F176" i="1"/>
  <c r="F175" i="1"/>
  <c r="F174" i="1"/>
  <c r="F173" i="1"/>
  <c r="F171" i="1"/>
  <c r="F170" i="1"/>
  <c r="D168" i="1"/>
  <c r="F168" i="1" s="1"/>
  <c r="D167" i="1"/>
  <c r="F167" i="1" s="1"/>
  <c r="D165" i="1"/>
  <c r="F165" i="1" s="1"/>
  <c r="D149" i="1"/>
  <c r="F149" i="1" s="1"/>
  <c r="D148" i="1"/>
  <c r="F148" i="1" s="1"/>
  <c r="D147" i="1"/>
  <c r="F147" i="1" s="1"/>
  <c r="F145" i="1"/>
  <c r="F143" i="1"/>
  <c r="F141" i="1"/>
  <c r="D135" i="1"/>
  <c r="F135" i="1" s="1"/>
  <c r="D134" i="1"/>
  <c r="F134" i="1" s="1"/>
  <c r="D126" i="1"/>
  <c r="F126" i="1" s="1"/>
  <c r="D122" i="1"/>
  <c r="F122" i="1" s="1"/>
  <c r="D102" i="1"/>
  <c r="F102" i="1" s="1"/>
  <c r="D101" i="1"/>
  <c r="F101" i="1" s="1"/>
  <c r="D100" i="1"/>
  <c r="F100" i="1" s="1"/>
  <c r="D98" i="1"/>
  <c r="F98" i="1" s="1"/>
  <c r="D97" i="1"/>
  <c r="F97" i="1" s="1"/>
  <c r="D96" i="1"/>
  <c r="F96" i="1" s="1"/>
  <c r="D91" i="1"/>
  <c r="F91" i="1" s="1"/>
  <c r="D83" i="1"/>
  <c r="F83" i="1" s="1"/>
  <c r="D79" i="1"/>
  <c r="F79" i="1" s="1"/>
  <c r="D78" i="1"/>
  <c r="F78" i="1" s="1"/>
  <c r="D66" i="1"/>
  <c r="F66" i="1" s="1"/>
  <c r="D65" i="1"/>
  <c r="F65" i="1" s="1"/>
  <c r="D58" i="1"/>
  <c r="F58" i="1" s="1"/>
  <c r="D57" i="1"/>
  <c r="F57" i="1" s="1"/>
  <c r="D56" i="1"/>
  <c r="F56" i="1" s="1"/>
  <c r="D55" i="1"/>
  <c r="F55" i="1" s="1"/>
  <c r="D54" i="1"/>
  <c r="F54" i="1" s="1"/>
  <c r="D53" i="1"/>
  <c r="F53" i="1" s="1"/>
  <c r="D48" i="1"/>
  <c r="F48" i="1" s="1"/>
  <c r="D34" i="1"/>
  <c r="F34" i="1" s="1"/>
  <c r="D22" i="1"/>
  <c r="F22" i="1" s="1"/>
  <c r="D18" i="1"/>
  <c r="F18" i="1" s="1"/>
  <c r="D14" i="1"/>
  <c r="F14" i="1" s="1"/>
  <c r="F206" i="1" l="1"/>
  <c r="F207" i="1" s="1"/>
  <c r="F9" i="1"/>
</calcChain>
</file>

<file path=xl/sharedStrings.xml><?xml version="1.0" encoding="utf-8"?>
<sst xmlns="http://schemas.openxmlformats.org/spreadsheetml/2006/main" count="576" uniqueCount="381">
  <si>
    <t>Eil. Nr.</t>
  </si>
  <si>
    <t>A4 (210x297 mm) formato dokumentų aplankas, dvipusė spalvota (4+4) spauda ant 350 g kreidinio popieriaus, iškirtimas pagal formą su užlenkimais iš dviejų arba iš trijų pusių, kai:</t>
  </si>
  <si>
    <t>1.1.</t>
  </si>
  <si>
    <t>planuojami 3 tiražai po 100 vnt.</t>
  </si>
  <si>
    <t>1.2.</t>
  </si>
  <si>
    <t>planuojami 3 tiražai po 200 vnt.</t>
  </si>
  <si>
    <t>planuojami 3 tiražai po 500 vnt.</t>
  </si>
  <si>
    <t>A4 (210x297 mm) formato dokumentų aplankas,  dvipusė spalvota (4+4 su papildomomis 1 ar 2 spalvomis) spauda ant 275 g dvipusio kreidavimo kartono, fragmentinis blizgus UV lakas, nesibraižantis matinis laminatas, iškirtimas pagal formą su užlenkimais iš dviejų arba iš trijų pusių, kai:</t>
  </si>
  <si>
    <t>2.1.</t>
  </si>
  <si>
    <t>planuojami 2 tiražai po 3000 vnt.</t>
  </si>
  <si>
    <t>3.1.</t>
  </si>
  <si>
    <t>planuojami 3 tiražai po 50 vnt.</t>
  </si>
  <si>
    <t>3.2.</t>
  </si>
  <si>
    <t>3.3.</t>
  </si>
  <si>
    <t>4.1.</t>
  </si>
  <si>
    <t>4.2.</t>
  </si>
  <si>
    <t>5.1.</t>
  </si>
  <si>
    <t>5.2.</t>
  </si>
  <si>
    <t>6.1.</t>
  </si>
  <si>
    <t>6.2.</t>
  </si>
  <si>
    <t>6.3.</t>
  </si>
  <si>
    <t>6.4.</t>
  </si>
  <si>
    <t>7.1.</t>
  </si>
  <si>
    <t>7.2.</t>
  </si>
  <si>
    <t>7.3.</t>
  </si>
  <si>
    <t>planuojami 6 tiražai po 200 vnt.</t>
  </si>
  <si>
    <t>7.4.</t>
  </si>
  <si>
    <t>8.1.</t>
  </si>
  <si>
    <t>planuojami 6 tiražai po 50 vnt.</t>
  </si>
  <si>
    <t>8.2.</t>
  </si>
  <si>
    <t>planuojami 6 tiražai po 100 vnt.</t>
  </si>
  <si>
    <t>8.3.</t>
  </si>
  <si>
    <t>9.1.</t>
  </si>
  <si>
    <t>9.2.</t>
  </si>
  <si>
    <t>9.3.</t>
  </si>
  <si>
    <t>9.4.</t>
  </si>
  <si>
    <t>10.1.</t>
  </si>
  <si>
    <t>10.2.</t>
  </si>
  <si>
    <t>11.1.</t>
  </si>
  <si>
    <t>11.2.</t>
  </si>
  <si>
    <t>12.1.</t>
  </si>
  <si>
    <t>12.2.</t>
  </si>
  <si>
    <t>12.3.</t>
  </si>
  <si>
    <t>12.4.</t>
  </si>
  <si>
    <t>13.1.</t>
  </si>
  <si>
    <t>13.2.</t>
  </si>
  <si>
    <t>13.3.</t>
  </si>
  <si>
    <t>14.1.</t>
  </si>
  <si>
    <t>14.2.</t>
  </si>
  <si>
    <t>15.1.</t>
  </si>
  <si>
    <t>15.2.</t>
  </si>
  <si>
    <t>15.3.</t>
  </si>
  <si>
    <t>Lipdukai (60x90 mm) formato, vienpusė spalvota (4+0) spauda ant skaidraus polipropileno, įvairių formų (apvalūs, ovalūs, stačiakampiai), kai:</t>
  </si>
  <si>
    <t>16.1.</t>
  </si>
  <si>
    <t>16.2.</t>
  </si>
  <si>
    <t>Lipdukai (40x40 mm) formato, vienpusė spalvota (4+0) spauda ant lipnaus (lipdukinio) popieriaus, įvairių formų (apvalūs, ovalūs, stačiakampiai), kai:</t>
  </si>
  <si>
    <t>17.1.</t>
  </si>
  <si>
    <t>17.2.</t>
  </si>
  <si>
    <t>18.1.</t>
  </si>
  <si>
    <t>18.2.</t>
  </si>
  <si>
    <t>19.1.</t>
  </si>
  <si>
    <t>19.2.</t>
  </si>
  <si>
    <t>19.3.</t>
  </si>
  <si>
    <t>20.1.</t>
  </si>
  <si>
    <t>21.1.</t>
  </si>
  <si>
    <t>21.2.</t>
  </si>
  <si>
    <t>21.3.</t>
  </si>
  <si>
    <t>21.4.</t>
  </si>
  <si>
    <t>22.1.</t>
  </si>
  <si>
    <t>planuojami 3 tiražai po 500 egz.</t>
  </si>
  <si>
    <t>22.2.</t>
  </si>
  <si>
    <t>23.1.</t>
  </si>
  <si>
    <t>planuojami 3 tiražai po 100 egz.</t>
  </si>
  <si>
    <t>23.2.</t>
  </si>
  <si>
    <t>24.1.</t>
  </si>
  <si>
    <t>25.1.</t>
  </si>
  <si>
    <t>planuojami 2 tiražai po 500 egz.</t>
  </si>
  <si>
    <t>25.2.</t>
  </si>
  <si>
    <t>25.3.</t>
  </si>
  <si>
    <t>Reklaminiai maišeliai, A5 formato, ne mažesni kaip (160x240x80 mm), vienpusė spalvota (4+0) spauda ant 250 g kreidinio matinio popieriaus, matinis laminatas, medžiaginiai raišteliai, kai:</t>
  </si>
  <si>
    <t>26.1.</t>
  </si>
  <si>
    <t>26.2.</t>
  </si>
  <si>
    <t>Reklaminiai maišeliai, A4 formato, ne mažesni kaip (250x350x90 mm), vienpusė spalvota (4+0) spauda ant 250 g kreidinio matinio popieriaus, matinis laminatas, medžiaginiai raišteliai, kai:</t>
  </si>
  <si>
    <t>27.1.</t>
  </si>
  <si>
    <t>28.1.</t>
  </si>
  <si>
    <t>28.2.</t>
  </si>
  <si>
    <t>29.1.</t>
  </si>
  <si>
    <t>30.1.</t>
  </si>
  <si>
    <t>31.1.</t>
  </si>
  <si>
    <t>Spalvotų plakatų (4+0) spausdinimas ant 200 g kreidinio popieriaus, kai:</t>
  </si>
  <si>
    <t>32.1.</t>
  </si>
  <si>
    <t>32.2.</t>
  </si>
  <si>
    <t>33.1.</t>
  </si>
  <si>
    <t>33.2.</t>
  </si>
  <si>
    <t>34.1.</t>
  </si>
  <si>
    <t>35.1.</t>
  </si>
  <si>
    <t>Hologramos, 18 mm formato, spalvotos, lipnus polipropilenas, kai:</t>
  </si>
  <si>
    <t>36.1.</t>
  </si>
  <si>
    <t>37.1.</t>
  </si>
  <si>
    <t>38.1.</t>
  </si>
  <si>
    <t>planuojami 24 tiražai iki 10 egz.., iki 10 lankų</t>
  </si>
  <si>
    <t>38.2.</t>
  </si>
  <si>
    <t>planuojami 24 tiražai iki 30 egz. , iki 10 lankų</t>
  </si>
  <si>
    <t>Laminavimas matiniu ar blizgiu laminatu, kai:</t>
  </si>
  <si>
    <t>39.1.</t>
  </si>
  <si>
    <t>39.2.</t>
  </si>
  <si>
    <t>40.1.</t>
  </si>
  <si>
    <t>41.1.</t>
  </si>
  <si>
    <t>42.1.</t>
  </si>
  <si>
    <t>43.1.</t>
  </si>
  <si>
    <t>44.1.</t>
  </si>
  <si>
    <t>Leidinių iki 64 psl. segimas sąsiuviniu, kai:</t>
  </si>
  <si>
    <t>45.1.</t>
  </si>
  <si>
    <t>Poligrafijos gaminių bigavimas ir lankstymas pagal poreikį, galimi tiražai nuo 1 iki 2000 vnt., kai:</t>
  </si>
  <si>
    <t>46.1.</t>
  </si>
  <si>
    <t>47.1.</t>
  </si>
  <si>
    <t>48.1.</t>
  </si>
  <si>
    <t>49.1.</t>
  </si>
  <si>
    <t>50.1.</t>
  </si>
  <si>
    <t>planuojami 2 tiražai po 800 vnt.</t>
  </si>
  <si>
    <t>planuojamas 1 tiražas po 500 vnt.</t>
  </si>
  <si>
    <t>planuojami 2 tiražai po 500 vnt.</t>
  </si>
  <si>
    <t>planuojami 2 tiražai po 200 vnt.</t>
  </si>
  <si>
    <t>4.3.</t>
  </si>
  <si>
    <t>planuojamas 1 tiražas po 1000 vnt.</t>
  </si>
  <si>
    <t>7.5.</t>
  </si>
  <si>
    <t>8.4.</t>
  </si>
  <si>
    <t>planuojami 3 tiražai po 3500 vnt.</t>
  </si>
  <si>
    <t>planuojami 10 tiražų po 50 vnt.</t>
  </si>
  <si>
    <t>planuojami 4 tiražai po 50 vnt.</t>
  </si>
  <si>
    <t>8.5.</t>
  </si>
  <si>
    <t>12.5.</t>
  </si>
  <si>
    <t>12.6.</t>
  </si>
  <si>
    <t>planuojami 6 tiražai po 20 vnt.</t>
  </si>
  <si>
    <t>planuojami 3 tiražai po 30 vnt.</t>
  </si>
  <si>
    <t>planuojami 9 tiražai po 50 vnt.</t>
  </si>
  <si>
    <t>planuojami 3 tiražai po 130 vnt.</t>
  </si>
  <si>
    <t>planuojami 3 tiražai po 350 vnt.</t>
  </si>
  <si>
    <t>planuojami 3 tiražai po 700 vnt.</t>
  </si>
  <si>
    <t>13.4.</t>
  </si>
  <si>
    <t>planuojamas 1 tiražas po 300 vnt.</t>
  </si>
  <si>
    <t>planuojamas 1 tiražas po 200 vnt.</t>
  </si>
  <si>
    <t>20.2.</t>
  </si>
  <si>
    <t>20.3.</t>
  </si>
  <si>
    <t>20.4.</t>
  </si>
  <si>
    <t>20.5.</t>
  </si>
  <si>
    <t>22.3.</t>
  </si>
  <si>
    <t>Vėliavėlės (170x100 mm), spauda dvipusė spalvota (4+4), 170 g kreidinis matinis popierius, dvipusis laminavimas, su koteliu ne trumpesniu kaip 30 cm, kai:</t>
  </si>
  <si>
    <t>23.3.</t>
  </si>
  <si>
    <t>planuojamas 1 tiražas po 100 vnt.</t>
  </si>
  <si>
    <t>26.3.</t>
  </si>
  <si>
    <t>27.2.</t>
  </si>
  <si>
    <t>28.3.</t>
  </si>
  <si>
    <t>planuojami 6 tiražai po 30 egz.</t>
  </si>
  <si>
    <t>31.2.</t>
  </si>
  <si>
    <t>3 dalių sieninis kalendorius su spalvota viršutine reklamine dalimi, kurios plotas 330x240 mm, apatinės spalvotos reklaminės dalies plotas 330x60 mm, be intarpų, įrišta 3 spiralėmis, su dienos žymekliu, tvirtinimo kilpute ir maišeliuose, kai:</t>
  </si>
  <si>
    <t>planuojamas kiekis iki 100 m²</t>
  </si>
  <si>
    <t>Leidinių įrišimas klijuojant (susidėvėjusių leidinių perrišimas) + A5 (148x210 mm) formato 200 g vienpusis spalvotas (4+0) laminuotas viršelis, kai:</t>
  </si>
  <si>
    <t>Leidinių įrišimas klijuojant (susidėvėjusių leidinių perrišimas) + B5 (176x250 mm ) formato 200 g vienpusis spalvotas (4+0) laminuotas viršelis, kai:</t>
  </si>
  <si>
    <t>Leidinių įrišimas klijuojant (susidėvėjusių leidinių perrišimas) + A4 (210x297 mm ) formato 200 g vienpusis spalvotas (4+0) laminuotas viršelis, kai:</t>
  </si>
  <si>
    <t>38.3.</t>
  </si>
  <si>
    <t>39.3.</t>
  </si>
  <si>
    <t>40.2.</t>
  </si>
  <si>
    <t>40.3.</t>
  </si>
  <si>
    <t>41.2.</t>
  </si>
  <si>
    <t>41.3.</t>
  </si>
  <si>
    <t>planuojamas 1 tiražas iki 500 vnt.</t>
  </si>
  <si>
    <t>42.2.</t>
  </si>
  <si>
    <t xml:space="preserve">Spaudos lankų siuvimas, kai: </t>
  </si>
  <si>
    <t>A3 (297x420 mm) formatas, bus laminuojama nuo 1 iki 500 lapų, bendras planuojamas laminuoti kiekis iki 2000 lapų</t>
  </si>
  <si>
    <t>A4 (210x297 mm) formatas, bus laminuojama nuo 1 iki 500 lapų, bendras planuojamas laminuoti kiekis iki 4000 lapų</t>
  </si>
  <si>
    <t>43.2.</t>
  </si>
  <si>
    <t>46.2.</t>
  </si>
  <si>
    <t>47.2.</t>
  </si>
  <si>
    <t>Vizitinės kortelės: vienpusė spalvota (4+0) spauda, 5x9 cm formatas, 300-350 g kreidinis matinis popierius, kai:</t>
  </si>
  <si>
    <t>Vizitinės kortelės: dvipusė spalvota (4+4) spauda, 5x9 cm formatas, 300-350 g kreidinis matinis popierius, kai:</t>
  </si>
  <si>
    <t>planuojamas kiekis iki 60 vnt.</t>
  </si>
  <si>
    <t>51.1.</t>
  </si>
  <si>
    <t>planuojamas bigavimo ir lankstymo bendras kiekis iki 10 000 vnt.</t>
  </si>
  <si>
    <t>planuojamas iškirtimo bendras kiekis iki 3000 vnt.</t>
  </si>
  <si>
    <t>52.1.</t>
  </si>
  <si>
    <t>planuojamas folijavimo arba įspaudimo (kongrevo) bendras kiekis iki 2000 vnt.</t>
  </si>
  <si>
    <t>53.1.</t>
  </si>
  <si>
    <t>Paslaugų pavadiniams</t>
  </si>
  <si>
    <t>44.2.</t>
  </si>
  <si>
    <t>45.2.</t>
  </si>
  <si>
    <t>45.3.</t>
  </si>
  <si>
    <t>45.4.</t>
  </si>
  <si>
    <t>A6 (105x148 mm) formatas, vienpusė spalvota (4+0) spauda ant 250-350 g kreidinio matinio popieriaus, kai:</t>
  </si>
  <si>
    <t>A6 (105x148 mm) formatas, dvipusė spalvota+nespalvota spauda (4+1) ant 250-350 g kreidinio matinio popieriaus, kai:</t>
  </si>
  <si>
    <t>(210x100 mm) formatas, vienpusė spalvota (4+0) spauda ant 250-350 g kreidinio matinio popieriaus, kai:</t>
  </si>
  <si>
    <t>A5 (148x210 mm) formatas, vienpusė spalvota (4+0) spauda ant 250-350 g vienpusio kreidavimo kartono, kai:</t>
  </si>
  <si>
    <t>A5 (148x210 mm) formatas, dvipusė spalvota (4+4) spauda ant 150-200 g kreidinio matinio popieriaus, 1 lenkimas, kai:</t>
  </si>
  <si>
    <t>A4 (210x297 mm) formatas, dvipusė spalvota (4+4) spauda ir 1 lenkimas ant 150-200 g kreidinio matinio popieriaus, kai:</t>
  </si>
  <si>
    <t>A4 (210x297 mm) formatas, dvipusė spalvota (4+4) spauda ir 2 lenkimai ant 150-200 g kreidinio matinio popieriaus, kai:</t>
  </si>
  <si>
    <t>formatas: aukštis 405 mm, plotis 480 mm, spauda dvipusė spalvota (4+4) ant 120-180 g kreidinio popieriaus. Lankstymas: iš aukščio - 2 lenkimai; iš pločio - 5 lenkimai. Lankstinys įklijuotas į apvalintais kampais vienpusės spalvotos spaudos (4+0) ant 200 g popieriaus 143 mm x 88  mm formato viršelį, kai:</t>
  </si>
  <si>
    <t>(210x600 mm) formatas, dvipusė spalvota (4+4) spauda ir 5 lenkimai ant 150-250 g kreidinio matinio popieriaus, kai:</t>
  </si>
  <si>
    <t>A6 (105x148 mm) formatas, dvipusė spalvota (4+4) spauda ant kreidinio matinio 200-300 g popieriaus, kai:</t>
  </si>
  <si>
    <t>(162x97 mm) formatas, vienpusė spalvota (4+0) spauda ant 200-250 g popieriaus, kai:</t>
  </si>
  <si>
    <t>(93x63 mm) formatas, vienpusė spalvota (4+0) spauda ant kreidinio matinio 250-300 g popieriaus, kai:</t>
  </si>
  <si>
    <t>(88x54 mm) formatas, vienpusė spalvota (4+0) spauda ant kreidinio matinio 250-300 g popieriaus, kai:</t>
  </si>
  <si>
    <t>A4 (210x297 mm) formatas (raštai, blankai), vienpusė spalvota (4+0) spauda ant faktūrinio (dekoratyvinio) 170-250 g popieriaus, kai:</t>
  </si>
  <si>
    <t>Pakuotės spaudinys A4 (210x297 mm), spauda vienpusė spalvota (4+0), iškirtimas pagal pageidaujamas formas, klijuotomis kraštinėmis, 250-300 g faktūrinis (dekoratyvinis ar spalvotas) popierius, kai:</t>
  </si>
  <si>
    <t>A4 (210x297 mm) formato vienpusės nespalvotos spaudos (1+0), 10 plėšomų lapų klijuotas bloknotas kartoniniu pagrindu, 80-100 g ofsetinis popierius, su (arba be) apgaubiančiu vienpusės spalvotos spaudos (4+0) viršeliu ant 350 g kreidinio popieriaus, kai:</t>
  </si>
  <si>
    <t>B5 (176x250 mm) formato brošiūra, dvipusė spalvota (4+4) spauda ant 120-170 g kreidinio matinio popieriaus, 9-10 spaudos lankų, su dvipusiu spalvotu (4+4) standesniu laminuotu viršeliu, siūta-klijuota, kai:</t>
  </si>
  <si>
    <t>sieninis kalendorius A3 (297x420 mm) formato, spalvotas vienpusis (4+0), viršuje segtas viena spirale, lapai verčiami per spiralę, be dienos žymeklio, su tvirtinimo kilpute ir maišeliuose, kai:</t>
  </si>
  <si>
    <t>planuojamas bendras A3 formato nespalvotų spaudų, ant 80-90 g ofsetinio popieriaus, kiekis iki 9000 vnt.</t>
  </si>
  <si>
    <t>planuojamas bendras A3 formato nespalvotų spaudų, ant 100-150 g kreidinio popieriaus, kiekis iki 7000 vnt.</t>
  </si>
  <si>
    <t>planuojamas bendras A3 formato nespalvotų spaudų, ant 150-200 g kreidinio popieriaus, kiekis iki 7000 vnt.</t>
  </si>
  <si>
    <t>planuojamas bendras A3 formato nespalvotų spaudų, ant 200-250 g kreidinio popieriaus, kiekis iki 7000 vnt.</t>
  </si>
  <si>
    <t>54.1.</t>
  </si>
  <si>
    <t>planuojamas bendras  lakavimo kiekis iki 1500 vnt.</t>
  </si>
  <si>
    <t>A4</t>
  </si>
  <si>
    <t>A6</t>
  </si>
  <si>
    <t>A5</t>
  </si>
  <si>
    <t>Dokumentų aplankas su iškirtimu</t>
  </si>
  <si>
    <t>210x100 mm</t>
  </si>
  <si>
    <t>A6 formato (105x148) spaudiniai</t>
  </si>
  <si>
    <t>(210x100 mm) formato spaudiniai</t>
  </si>
  <si>
    <t>A5 formato (148x210 mm) spaudiniai</t>
  </si>
  <si>
    <t>A4 formato (210x297 mm) spaudos gaminiai</t>
  </si>
  <si>
    <t>(143x88 mm) lankstytas spaudos gaminys su viršeliu</t>
  </si>
  <si>
    <t>143x88 mm</t>
  </si>
  <si>
    <t>(210x600) lankstytas spaudos gaminys</t>
  </si>
  <si>
    <t>210x600 mm</t>
  </si>
  <si>
    <t>Lipdukai, personalizuoti, veidrodinė spauda</t>
  </si>
  <si>
    <t>(162x97 mm) formato spaudinys</t>
  </si>
  <si>
    <t>162x97 mm</t>
  </si>
  <si>
    <t>93x63 mm</t>
  </si>
  <si>
    <t>(93x63 mm) formato spaudiniai</t>
  </si>
  <si>
    <t>(88x54 mm) formato spaudiniai</t>
  </si>
  <si>
    <t>88x54</t>
  </si>
  <si>
    <t>A4 (210x297 mm) formato personalizuoti spaudos gaminiai</t>
  </si>
  <si>
    <t>Raštai, blankai</t>
  </si>
  <si>
    <t xml:space="preserve">Lipdukai </t>
  </si>
  <si>
    <t>Pakuotės</t>
  </si>
  <si>
    <t>Vėliavėlės</t>
  </si>
  <si>
    <t>170x100 mm</t>
  </si>
  <si>
    <t>100x200 cm</t>
  </si>
  <si>
    <t>Bloknotas</t>
  </si>
  <si>
    <t>A5, B5</t>
  </si>
  <si>
    <t>Reklaminiai sąsiuviniai</t>
  </si>
  <si>
    <t>Reklaminiai maišeliai</t>
  </si>
  <si>
    <t>160x240x80 ir 250x350x90 mm</t>
  </si>
  <si>
    <t>3 dalių sieninis kalendorius</t>
  </si>
  <si>
    <t>330x240 mm</t>
  </si>
  <si>
    <t>A3</t>
  </si>
  <si>
    <t>1 dalies sieninis kalendorius</t>
  </si>
  <si>
    <t>Plakatai</t>
  </si>
  <si>
    <t>m²</t>
  </si>
  <si>
    <t>Leidinių įrišimas klijuojant (susidėvėjusių leidinių perrišimas)</t>
  </si>
  <si>
    <t>A5, B5, A4</t>
  </si>
  <si>
    <t>Hologramos</t>
  </si>
  <si>
    <t>Spaudos lankų siuvimas</t>
  </si>
  <si>
    <t>Laminavimas matiniu ar blizgiu laminatu</t>
  </si>
  <si>
    <t>18 mm</t>
  </si>
  <si>
    <t>A4, A3</t>
  </si>
  <si>
    <t>Vizitinės kortelės</t>
  </si>
  <si>
    <t>5x9 cm</t>
  </si>
  <si>
    <t>Spaudos gaminio originalaus dizaino paslauga</t>
  </si>
  <si>
    <t>vnt.</t>
  </si>
  <si>
    <t>Spaudos gaminio maketavimo ir rengimo spaudai paslauga</t>
  </si>
  <si>
    <t>Leidinių segimas sąsiuviniu</t>
  </si>
  <si>
    <t>Poligrafijos gaminių bigavimas ir lankstymas</t>
  </si>
  <si>
    <t xml:space="preserve">Poligrafijos gaminių folijavimas arba įspaudimas (kongrevas) </t>
  </si>
  <si>
    <t xml:space="preserve">Poligrafijos gaminių lakavimas </t>
  </si>
  <si>
    <t>60x90, 40x40 mm</t>
  </si>
  <si>
    <t>Gaminio pavadinimas</t>
  </si>
  <si>
    <t>Užsakymų kiekis</t>
  </si>
  <si>
    <t>Bendras kiekis</t>
  </si>
  <si>
    <t>Formatas</t>
  </si>
  <si>
    <t>Poligrafijos gaminių folijavimas arba įspaudimas (kongrevas) 100x100 mm, kiekis ir išmatavimai pagal poreikį, galimi tiražai nuo 1 iki 500 vnt., kai:</t>
  </si>
  <si>
    <t>Poligrafijos gaminių lakavimas UV arba paprastu ofsetiniu laku 100x100 mm, kiekis ir išmatavimai pagal poreikį, galimi tiražai nuo 1 iki 500 vnt., kai:</t>
  </si>
  <si>
    <t>Mato vnt.</t>
  </si>
  <si>
    <t>Paslaugų kaina, Eur, be PVM</t>
  </si>
  <si>
    <t>Paslaugų įkainis už mato vnt., Eur, be PVM</t>
  </si>
  <si>
    <t>6 (4x5)</t>
  </si>
  <si>
    <t>egz.</t>
  </si>
  <si>
    <t>Preliminarus kiekis</t>
  </si>
  <si>
    <t xml:space="preserve">A3 </t>
  </si>
  <si>
    <t>100x100 mm</t>
  </si>
  <si>
    <t>55.1.</t>
  </si>
  <si>
    <t>Spaudos gaminio teksto korektūros paslauga</t>
  </si>
  <si>
    <t>autorinis lankas</t>
  </si>
  <si>
    <t>spaudos lankas</t>
  </si>
  <si>
    <t>planuojamas kiekis iki 60 aut. l.</t>
  </si>
  <si>
    <t>Poligrafijos A3 formato gaminių iškirtimas</t>
  </si>
  <si>
    <t>Poligrafijos A3 formato gaminių iškirtimas pagal poreikį, galimi tiražai nuo 1 iki 500 vnt., kai:</t>
  </si>
  <si>
    <t>planuojamas užsakymų kiekis iki 60 vnt.</t>
  </si>
  <si>
    <t>planuojami 10 tiražų po 200 vnt.</t>
  </si>
  <si>
    <t>planuojami 5 tiražai po 50 vnt.</t>
  </si>
  <si>
    <t>planuojami 4 tiražai po 500 vnt.</t>
  </si>
  <si>
    <t>planuojami 2 tiražai po 5000 vnt.</t>
  </si>
  <si>
    <t>planuojami 3 tiražai po 1000 vnt.</t>
  </si>
  <si>
    <t>planuojami 15 tiražų po 100 vnt.</t>
  </si>
  <si>
    <t>56.1.</t>
  </si>
  <si>
    <t>planuojami 5 tiražai po 1500 egz.</t>
  </si>
  <si>
    <t>planuojamas bendras A3 formato spalvotų spaudų, ant 80-90 g ofsetinio popieriaus, kiekis iki 9000 vnt.</t>
  </si>
  <si>
    <t>planuojamas bendras A3 formato spalvotų spaudų, ant 100-150 g kreidinio popieriaus, kiekis iki 7000 vnt.</t>
  </si>
  <si>
    <t>planuojamas bendras A3 formato spalvotų spaudų, ant 150-200 g kreidinio popieriaus, kiekis iki 7000 vnt.</t>
  </si>
  <si>
    <t>planuojamas bendras A3 formato spalvotų spaudų, ant 200-250 g kreidinio popieriaus, kiekis iki 7000 vnt.</t>
  </si>
  <si>
    <t>planuojamas bendras A3 formato spalvotų spaudų, ant 250-300 g kreidinio popieriaus, kiekis iki 7000 vnt.</t>
  </si>
  <si>
    <t>planuojama spausdinti iki 100 tiražų po 50 vnt.</t>
  </si>
  <si>
    <t>planuojama spausdinti iki 50 tiražų po 100 vnt.</t>
  </si>
  <si>
    <t>planuojami 2 tiražai po 7000 vnt.</t>
  </si>
  <si>
    <t>planuojami 8 tiražai po 100 vnt.</t>
  </si>
  <si>
    <t>planuojami 7 tiražai po 150 vnt.</t>
  </si>
  <si>
    <t>planuojami 8 tiražai po 50 vnt.</t>
  </si>
  <si>
    <t>planuojami 4 tiražai po 2000 vnt.</t>
  </si>
  <si>
    <t>planuojami 4 tiražai po 300 egz.</t>
  </si>
  <si>
    <t>planuojami 4 tiražai po 800 egz.</t>
  </si>
  <si>
    <t>planuojami 20 tiražų po 200 vnt.</t>
  </si>
  <si>
    <t>planuojami 10 tiražų po 100 vnt.</t>
  </si>
  <si>
    <t>planuojami 7 tiražai po 50 vnt.</t>
  </si>
  <si>
    <t>planuojami 10 tiražų po 500 vnt.</t>
  </si>
  <si>
    <t>planuojami 13 tiražų po 100 vnt.</t>
  </si>
  <si>
    <t>planuojami 15 tiražų po 150 vnt.</t>
  </si>
  <si>
    <t>planuojami 12 tiražų po 500 vnt.</t>
  </si>
  <si>
    <t>planuojami 18 tiražų po 500 vnt.</t>
  </si>
  <si>
    <t>planuojami 2 tiražai po 50 vnt.</t>
  </si>
  <si>
    <t>planuojami 2 tiražai po 100 vnt.</t>
  </si>
  <si>
    <t>planuojami 2 tiražai po 100 egz.</t>
  </si>
  <si>
    <t>planuojami 2 tiražai po 300 egz.</t>
  </si>
  <si>
    <t>planuojami 2 tiražai po 3000 egz.</t>
  </si>
  <si>
    <t>planuojami 3 tiražai po 50 egz.</t>
  </si>
  <si>
    <t>planuojamas 1 tiražas po 50 vnt.</t>
  </si>
  <si>
    <t>planuojamas kiekis iki 20 m²</t>
  </si>
  <si>
    <t>planuojami 3 tiražainuo 21 iki 50 vnt. (mato vienetas 1 m²)</t>
  </si>
  <si>
    <t>planuojami 3 tiražai nuo 10 iki 20 vnt. (mato vienetas 1 m²)</t>
  </si>
  <si>
    <t>planuojami 3 tiražai nuo 51 iki 100 vnt. (mato vienetas 1 m²)</t>
  </si>
  <si>
    <t>planuojamas 1 tiražas iki 300 vnt.</t>
  </si>
  <si>
    <t>planuojamas 1 tiražas iki 100 vnt.</t>
  </si>
  <si>
    <t>planuojama segti iki 30 tiražų po 100 egz.</t>
  </si>
  <si>
    <t>planuojamas 1 tiražas po 3000 vnt.</t>
  </si>
  <si>
    <t>planuojamas 1 tiražas po 10000 vnt.</t>
  </si>
  <si>
    <t>28.4.</t>
  </si>
  <si>
    <t>29.2.</t>
  </si>
  <si>
    <t>29.3.</t>
  </si>
  <si>
    <t>34.2.</t>
  </si>
  <si>
    <t>34.3.</t>
  </si>
  <si>
    <t>42.3.</t>
  </si>
  <si>
    <t>46.3.</t>
  </si>
  <si>
    <t>46.4.</t>
  </si>
  <si>
    <t>46.5.</t>
  </si>
  <si>
    <t>48.2.</t>
  </si>
  <si>
    <t>planuojami 2 tiražai po 1000 vnt.</t>
  </si>
  <si>
    <t>planuojami 4 tiražai po 1000 vnt.</t>
  </si>
  <si>
    <t>planuojami 18 tiražų po 200 vnt.</t>
  </si>
  <si>
    <t>planuojami 20 tiražų po 500 vnt.</t>
  </si>
  <si>
    <t>planuojami 18 tiražų po 1000 vnt.</t>
  </si>
  <si>
    <t>planuojami 10 tiražų iki 10 vnt.</t>
  </si>
  <si>
    <t>planuojami 10 tiražų iki 20 vnt.</t>
  </si>
  <si>
    <t>planuojami 10 tiražų iki 30 vnt.</t>
  </si>
  <si>
    <t>Brošiūros, užrašinės</t>
  </si>
  <si>
    <t>A6 formato (105x148) spaudos gaminiai</t>
  </si>
  <si>
    <r>
      <t xml:space="preserve">A5 (148x210 mm) formatas, lipdukai klijuojami ant stiklo iš vidaus (veidrodinė spauda ant skaidrios plėvelės su baltu dažu) automoblių statymui žymėti, </t>
    </r>
    <r>
      <rPr>
        <i/>
        <sz val="11"/>
        <rFont val="Calibri"/>
        <family val="2"/>
        <scheme val="minor"/>
      </rPr>
      <t>numeruoti (personalizuoti)</t>
    </r>
    <r>
      <rPr>
        <sz val="11"/>
        <rFont val="Calibri"/>
        <family val="2"/>
        <scheme val="minor"/>
      </rPr>
      <t>, kai:</t>
    </r>
  </si>
  <si>
    <r>
      <t xml:space="preserve">A6 (105x148 mm) formatas, dvipusė spalvota (4+4) spauda ant kreidinio matinio 250 g popieriaus, skylutės gręžimas, </t>
    </r>
    <r>
      <rPr>
        <i/>
        <sz val="11"/>
        <rFont val="Calibri"/>
        <family val="2"/>
        <scheme val="minor"/>
      </rPr>
      <t>vardiniai (personalizuoti)</t>
    </r>
    <r>
      <rPr>
        <sz val="11"/>
        <rFont val="Calibri"/>
        <family val="2"/>
        <scheme val="minor"/>
      </rPr>
      <t>, kai:</t>
    </r>
  </si>
  <si>
    <r>
      <t xml:space="preserve">A4 (210x297 mm) formatas, vienpusė spalvota (4+0) spauda ant kreidinio matinio 350 g popieriaus, </t>
    </r>
    <r>
      <rPr>
        <i/>
        <sz val="11"/>
        <rFont val="Calibri"/>
        <family val="2"/>
        <scheme val="minor"/>
      </rPr>
      <t>vardiniai (personalizuoti)</t>
    </r>
    <r>
      <rPr>
        <sz val="11"/>
        <rFont val="Calibri"/>
        <family val="2"/>
        <scheme val="minor"/>
      </rPr>
      <t>, kai:</t>
    </r>
  </si>
  <si>
    <r>
      <t>Mobilūs pastatomi ištraukiami stendai su mechanizmu (</t>
    </r>
    <r>
      <rPr>
        <i/>
        <sz val="11"/>
        <rFont val="Calibri"/>
        <family val="2"/>
        <scheme val="minor"/>
      </rPr>
      <t>roll up</t>
    </r>
    <r>
      <rPr>
        <sz val="11"/>
        <rFont val="Calibri"/>
        <family val="2"/>
        <scheme val="minor"/>
      </rPr>
      <t>), (100x200 cm) formato, vienpusė spalvota (4+0) spauda ant tento, kai:</t>
    </r>
  </si>
  <si>
    <r>
      <t>planuojama 12 (</t>
    </r>
    <r>
      <rPr>
        <i/>
        <sz val="11"/>
        <rFont val="Calibri"/>
        <family val="2"/>
        <scheme val="minor"/>
      </rPr>
      <t>rool up</t>
    </r>
    <r>
      <rPr>
        <sz val="11"/>
        <rFont val="Calibri"/>
        <family val="2"/>
        <scheme val="minor"/>
      </rPr>
      <t>) stendų po 1 vnt.</t>
    </r>
  </si>
  <si>
    <r>
      <t xml:space="preserve">A5 (148x210 mm) formato brošiūra, dvipusė spalvota (4+4) spauda ant 120-170 g kreidinio matinio popieriaus, </t>
    </r>
    <r>
      <rPr>
        <i/>
        <sz val="11"/>
        <rFont val="Calibri"/>
        <family val="2"/>
        <scheme val="minor"/>
      </rPr>
      <t>16 puslapių</t>
    </r>
    <r>
      <rPr>
        <sz val="11"/>
        <rFont val="Calibri"/>
        <family val="2"/>
        <scheme val="minor"/>
      </rPr>
      <t>, su dvipusiu spalvotu standesniu laminuotu viršeliu, segta, kai:</t>
    </r>
  </si>
  <si>
    <r>
      <t xml:space="preserve">A5 (148x210 mm) formato brošiūra, dvipusė spalvota (4+4) spauda ant 120-170 g kreidinio matinio popieriaus, </t>
    </r>
    <r>
      <rPr>
        <i/>
        <sz val="11"/>
        <rFont val="Calibri"/>
        <family val="2"/>
        <scheme val="minor"/>
      </rPr>
      <t>48 puslapių</t>
    </r>
    <r>
      <rPr>
        <sz val="11"/>
        <rFont val="Calibri"/>
        <family val="2"/>
        <scheme val="minor"/>
      </rPr>
      <t>,  su dvipusiu spalvotu standesniu laminuotu viršeliu, segta, kai:</t>
    </r>
  </si>
  <si>
    <r>
      <t>Užrašinė – B5, apimtis iki 96 psl., vidus 5+5 (CMYK ir Pantone) ant Munken Cream Print 90 gsm, viršelis 4+4 plius matinis nesibraižantis laminatas, dalinis UV lakas arba folijavimas, klijuota, 
tiražai nuo 3000 iki 10000 vnt,</t>
    </r>
    <r>
      <rPr>
        <sz val="11"/>
        <rFont val="Calibri"/>
        <family val="2"/>
      </rPr>
      <t xml:space="preserve"> kai</t>
    </r>
    <r>
      <rPr>
        <sz val="11"/>
        <rFont val="Calibri"/>
        <family val="2"/>
        <scheme val="minor"/>
      </rPr>
      <t>:</t>
    </r>
  </si>
  <si>
    <r>
      <t xml:space="preserve">A5 (148x210 mm) formato reklaminiai sąsiuviniai, dvipusė vienspalvė (1+1) </t>
    </r>
    <r>
      <rPr>
        <b/>
        <i/>
        <sz val="11"/>
        <rFont val="Calibri"/>
        <family val="2"/>
        <scheme val="minor"/>
      </rPr>
      <t>pasirinktos spalvos</t>
    </r>
    <r>
      <rPr>
        <sz val="11"/>
        <rFont val="Calibri"/>
        <family val="2"/>
        <scheme val="minor"/>
      </rPr>
      <t xml:space="preserve"> spauda ant faktūrinio (dekoratyvinio) 90-100 g popieriaus, nuo 52 iki 64  puslapių, su rudo 300-330 g kartono viršeliu, segta, kai:</t>
    </r>
  </si>
  <si>
    <r>
      <t xml:space="preserve">Spalvotų (4+0) plakatų spausdinimas </t>
    </r>
    <r>
      <rPr>
        <i/>
        <sz val="11"/>
        <rFont val="Calibri"/>
        <family val="2"/>
        <scheme val="minor"/>
      </rPr>
      <t>ant 200 g popieriaus</t>
    </r>
    <r>
      <rPr>
        <sz val="11"/>
        <rFont val="Calibri"/>
        <family val="2"/>
        <scheme val="minor"/>
      </rPr>
      <t xml:space="preserve"> po 1 vienetą visą sutarties galiojimo laikotarpį, mato vienetas m², kai:</t>
    </r>
  </si>
  <si>
    <r>
      <t xml:space="preserve">Spalvotų (4+0) plakatų spausdinimas </t>
    </r>
    <r>
      <rPr>
        <i/>
        <sz val="11"/>
        <rFont val="Calibri"/>
        <family val="2"/>
        <scheme val="minor"/>
      </rPr>
      <t>ant tento</t>
    </r>
    <r>
      <rPr>
        <sz val="11"/>
        <rFont val="Calibri"/>
        <family val="2"/>
        <scheme val="minor"/>
      </rPr>
      <t xml:space="preserve"> po 1 vienetą visą sutarties galiojimo laikotarpį, mato vienetas m², kai:</t>
    </r>
  </si>
  <si>
    <r>
      <t xml:space="preserve">Spalvotų (4+0) plakatų spausdinimas </t>
    </r>
    <r>
      <rPr>
        <i/>
        <sz val="11"/>
        <rFont val="Calibri"/>
        <family val="2"/>
        <scheme val="minor"/>
      </rPr>
      <t>ant audinio</t>
    </r>
    <r>
      <rPr>
        <sz val="11"/>
        <rFont val="Calibri"/>
        <family val="2"/>
        <scheme val="minor"/>
      </rPr>
      <t xml:space="preserve"> po 1 vienetą visą sutarties galiojimo laikotarpį, mato vienetas m², kai:</t>
    </r>
  </si>
  <si>
    <r>
      <t>Skaitmeninė A3 formato dvipusė nespalvota (1+1), spauda pagal poreikį (</t>
    </r>
    <r>
      <rPr>
        <i/>
        <sz val="11"/>
        <rFont val="Calibri"/>
        <family val="2"/>
      </rPr>
      <t>Print on Demand</t>
    </r>
    <r>
      <rPr>
        <sz val="11"/>
        <rFont val="Calibri"/>
        <family val="2"/>
      </rPr>
      <t>), kai</t>
    </r>
    <r>
      <rPr>
        <sz val="11"/>
        <rFont val="Calibri"/>
        <family val="2"/>
        <scheme val="minor"/>
      </rPr>
      <t>:</t>
    </r>
  </si>
  <si>
    <r>
      <t>Skaitmeninė A3 formato dvipusė spalvota (4+4), spauda pagal poreikį (</t>
    </r>
    <r>
      <rPr>
        <i/>
        <sz val="11"/>
        <rFont val="Calibri"/>
        <family val="2"/>
      </rPr>
      <t>Print on Demand</t>
    </r>
    <r>
      <rPr>
        <sz val="11"/>
        <rFont val="Calibri"/>
        <family val="2"/>
      </rPr>
      <t>), kai</t>
    </r>
    <r>
      <rPr>
        <sz val="11"/>
        <rFont val="Calibri"/>
        <family val="2"/>
        <scheme val="minor"/>
      </rPr>
      <t xml:space="preserve">: </t>
    </r>
  </si>
  <si>
    <r>
      <t xml:space="preserve">Poligrafijos gaminio: stendinio pranešimo, plakato, lankstinuko, atvirutės, kvietimo, skrajutės, firminio stiliaus voko ar atvirlaiškio </t>
    </r>
    <r>
      <rPr>
        <i/>
        <sz val="11"/>
        <rFont val="Calibri"/>
        <family val="2"/>
        <scheme val="minor"/>
      </rPr>
      <t>teksto korektūros</t>
    </r>
    <r>
      <rPr>
        <sz val="11"/>
        <rFont val="Calibri"/>
        <family val="2"/>
        <scheme val="minor"/>
      </rPr>
      <t xml:space="preserve"> paslauga, kai:</t>
    </r>
  </si>
  <si>
    <r>
      <t xml:space="preserve">Poligrafijos gaminio: stendinio pranešimo, plakato, lankstinuko, atvirutės, kvietimo, skrajutės, firminio stiliaus voko ar atvirlaiškio </t>
    </r>
    <r>
      <rPr>
        <i/>
        <sz val="11"/>
        <rFont val="Calibri"/>
        <family val="2"/>
        <scheme val="minor"/>
      </rPr>
      <t>originalaus dizaino</t>
    </r>
    <r>
      <rPr>
        <sz val="11"/>
        <rFont val="Calibri"/>
        <family val="2"/>
        <scheme val="minor"/>
      </rPr>
      <t xml:space="preserve"> paslauga, kai:</t>
    </r>
  </si>
  <si>
    <r>
      <t xml:space="preserve">Poligrafijos gaminio: stendinio pranešimo, plakato, lankstinuko, atvirutės, kvietimo, skrajutės, firminio stiliaus voko ar atvirlaiškio </t>
    </r>
    <r>
      <rPr>
        <i/>
        <sz val="11"/>
        <rFont val="Calibri"/>
        <family val="2"/>
        <scheme val="minor"/>
      </rPr>
      <t>maketavimo ir rengimo spaudai</t>
    </r>
    <r>
      <rPr>
        <sz val="11"/>
        <rFont val="Calibri"/>
        <family val="2"/>
        <scheme val="minor"/>
      </rPr>
      <t xml:space="preserve"> paslauga, kai:</t>
    </r>
  </si>
  <si>
    <r>
      <t xml:space="preserve">A6 formato (105x148) </t>
    </r>
    <r>
      <rPr>
        <i/>
        <sz val="11"/>
        <rFont val="Times New Roman"/>
        <family val="1"/>
      </rPr>
      <t>personalizuoti</t>
    </r>
    <r>
      <rPr>
        <sz val="11"/>
        <rFont val="Times New Roman"/>
        <family val="1"/>
      </rPr>
      <t xml:space="preserve"> spaudos gaminiai</t>
    </r>
  </si>
  <si>
    <r>
      <t>Mobilūs pastatomi ištraukiami stendai su mechanizmu (</t>
    </r>
    <r>
      <rPr>
        <i/>
        <sz val="11"/>
        <rFont val="Times New Roman"/>
        <family val="1"/>
      </rPr>
      <t>roll up</t>
    </r>
    <r>
      <rPr>
        <sz val="11"/>
        <rFont val="Times New Roman"/>
        <family val="1"/>
      </rPr>
      <t>)</t>
    </r>
  </si>
  <si>
    <r>
      <t>Skaitmeninė spauda pagal poreikį (</t>
    </r>
    <r>
      <rPr>
        <i/>
        <sz val="11"/>
        <rFont val="Times New Roman"/>
        <family val="1"/>
      </rPr>
      <t>Print on Demand</t>
    </r>
    <r>
      <rPr>
        <sz val="11"/>
        <rFont val="Times New Roman"/>
        <family val="1"/>
      </rPr>
      <t>)</t>
    </r>
  </si>
  <si>
    <t>Paslaugų įkainių skaičiavimo lentelė</t>
  </si>
  <si>
    <t>DĖL VIEŠOJO PIRKIMO „SMULKIŲ SPAUDOS, POLIGRAFIJOS GAMINIŲ KŪRIMO, GAMYBOS IR SUSIJUSIŲ PASLAUGŲ PIRKIMAS“</t>
  </si>
  <si>
    <t>PVM</t>
  </si>
  <si>
    <t>Bendra pasiūlymo kaina Eur su PVM:</t>
  </si>
  <si>
    <t>Bendra pasiūlymo kaina Eur be PVM (6 stulpelio suma):</t>
  </si>
  <si>
    <t>Pirkimo sąlygų 6 priedo 1 dalis „Paslaugų įkainių skaičiavimo lentelė"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</si>
</sst>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Aptos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0" xfId="0" applyNumberFormat="1" applyFont="1"/>
    <xf numFmtId="0" fontId="5" fillId="0" borderId="0" xfId="0" applyFont="1" applyAlignment="1">
      <alignment vertical="center"/>
    </xf>
    <xf numFmtId="164" fontId="1" fillId="2" borderId="4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7"/>
  <sheetViews>
    <sheetView tabSelected="1" zoomScale="115" zoomScaleNormal="115" workbookViewId="0">
      <selection activeCell="C1" sqref="C1:F2"/>
    </sheetView>
  </sheetViews>
  <sheetFormatPr defaultColWidth="9.140625" defaultRowHeight="15" x14ac:dyDescent="0.25"/>
  <cols>
    <col min="1" max="1" width="5.28515625" style="4" customWidth="1"/>
    <col min="2" max="2" width="43.140625" style="2" customWidth="1"/>
    <col min="3" max="3" width="9.85546875" style="4" customWidth="1"/>
    <col min="4" max="4" width="7.7109375" style="3" customWidth="1"/>
    <col min="5" max="5" width="9.7109375" style="14" customWidth="1"/>
    <col min="6" max="6" width="12.140625" style="15" customWidth="1"/>
    <col min="7" max="7" width="9.140625" style="1"/>
    <col min="8" max="8" width="11.7109375" style="1" bestFit="1" customWidth="1"/>
    <col min="9" max="16384" width="9.140625" style="1"/>
  </cols>
  <sheetData>
    <row r="1" spans="1:6" ht="15.75" customHeight="1" x14ac:dyDescent="0.25">
      <c r="C1" s="36" t="s">
        <v>380</v>
      </c>
      <c r="D1" s="36"/>
      <c r="E1" s="36"/>
      <c r="F1" s="36"/>
    </row>
    <row r="2" spans="1:6" ht="15.75" customHeight="1" x14ac:dyDescent="0.25">
      <c r="C2" s="36"/>
      <c r="D2" s="36"/>
      <c r="E2" s="36"/>
      <c r="F2" s="36"/>
    </row>
    <row r="3" spans="1:6" x14ac:dyDescent="0.25">
      <c r="B3" s="37" t="s">
        <v>376</v>
      </c>
      <c r="C3" s="37"/>
      <c r="D3" s="37"/>
      <c r="E3" s="37"/>
      <c r="F3" s="37"/>
    </row>
    <row r="4" spans="1:6" x14ac:dyDescent="0.25">
      <c r="B4" s="37"/>
      <c r="C4" s="37"/>
      <c r="D4" s="37"/>
      <c r="E4" s="37"/>
      <c r="F4" s="37"/>
    </row>
    <row r="5" spans="1:6" ht="18.75" x14ac:dyDescent="0.3">
      <c r="B5" s="40" t="s">
        <v>375</v>
      </c>
      <c r="C5" s="41"/>
      <c r="D5" s="41"/>
      <c r="E5" s="41"/>
      <c r="F5" s="41"/>
    </row>
    <row r="6" spans="1:6" ht="75" x14ac:dyDescent="0.25">
      <c r="A6" s="6" t="s">
        <v>0</v>
      </c>
      <c r="B6" s="6" t="s">
        <v>183</v>
      </c>
      <c r="C6" s="6" t="s">
        <v>273</v>
      </c>
      <c r="D6" s="6" t="s">
        <v>278</v>
      </c>
      <c r="E6" s="16" t="s">
        <v>275</v>
      </c>
      <c r="F6" s="16" t="s">
        <v>274</v>
      </c>
    </row>
    <row r="7" spans="1:6" s="34" customFormat="1" ht="12" x14ac:dyDescent="0.2">
      <c r="A7" s="30">
        <v>1</v>
      </c>
      <c r="B7" s="31">
        <v>3</v>
      </c>
      <c r="C7" s="30">
        <v>3</v>
      </c>
      <c r="D7" s="32">
        <v>4</v>
      </c>
      <c r="E7" s="32">
        <v>5</v>
      </c>
      <c r="F7" s="33" t="s">
        <v>276</v>
      </c>
    </row>
    <row r="8" spans="1:6" ht="45.75" customHeight="1" x14ac:dyDescent="0.25">
      <c r="A8" s="9">
        <v>1</v>
      </c>
      <c r="B8" s="38" t="s">
        <v>1</v>
      </c>
      <c r="C8" s="39"/>
      <c r="D8" s="39"/>
      <c r="E8" s="39"/>
      <c r="F8" s="22"/>
    </row>
    <row r="9" spans="1:6" x14ac:dyDescent="0.25">
      <c r="A9" s="6" t="s">
        <v>2</v>
      </c>
      <c r="B9" s="5" t="s">
        <v>122</v>
      </c>
      <c r="C9" s="6" t="s">
        <v>260</v>
      </c>
      <c r="D9" s="7">
        <f>2*200</f>
        <v>400</v>
      </c>
      <c r="E9" s="18"/>
      <c r="F9" s="17">
        <f>ROUND(D9*E9,2)</f>
        <v>0</v>
      </c>
    </row>
    <row r="10" spans="1:6" x14ac:dyDescent="0.25">
      <c r="A10" s="6" t="s">
        <v>4</v>
      </c>
      <c r="B10" s="5" t="s">
        <v>121</v>
      </c>
      <c r="C10" s="6" t="s">
        <v>260</v>
      </c>
      <c r="D10" s="7">
        <f>2*500</f>
        <v>1000</v>
      </c>
      <c r="E10" s="18"/>
      <c r="F10" s="17">
        <f t="shared" ref="F10:F72" si="0">ROUND(D10*E10,2)</f>
        <v>0</v>
      </c>
    </row>
    <row r="11" spans="1:6" ht="59.25" customHeight="1" x14ac:dyDescent="0.25">
      <c r="A11" s="9">
        <v>2</v>
      </c>
      <c r="B11" s="38" t="s">
        <v>7</v>
      </c>
      <c r="C11" s="39"/>
      <c r="D11" s="39"/>
      <c r="E11" s="39"/>
      <c r="F11" s="22"/>
    </row>
    <row r="12" spans="1:6" x14ac:dyDescent="0.25">
      <c r="A12" s="6" t="s">
        <v>8</v>
      </c>
      <c r="B12" s="5" t="s">
        <v>9</v>
      </c>
      <c r="C12" s="6" t="s">
        <v>260</v>
      </c>
      <c r="D12" s="10">
        <f>2*3000</f>
        <v>6000</v>
      </c>
      <c r="E12" s="18"/>
      <c r="F12" s="17">
        <f t="shared" si="0"/>
        <v>0</v>
      </c>
    </row>
    <row r="13" spans="1:6" ht="30" customHeight="1" x14ac:dyDescent="0.25">
      <c r="A13" s="9">
        <v>3</v>
      </c>
      <c r="B13" s="38" t="s">
        <v>188</v>
      </c>
      <c r="C13" s="39"/>
      <c r="D13" s="39"/>
      <c r="E13" s="39"/>
      <c r="F13" s="22"/>
    </row>
    <row r="14" spans="1:6" x14ac:dyDescent="0.25">
      <c r="A14" s="6" t="s">
        <v>10</v>
      </c>
      <c r="B14" s="5" t="s">
        <v>11</v>
      </c>
      <c r="C14" s="6" t="s">
        <v>260</v>
      </c>
      <c r="D14" s="10">
        <f>3*50</f>
        <v>150</v>
      </c>
      <c r="E14" s="18"/>
      <c r="F14" s="17">
        <f>ROUND(D14*E14,2)</f>
        <v>0</v>
      </c>
    </row>
    <row r="15" spans="1:6" x14ac:dyDescent="0.25">
      <c r="A15" s="6" t="s">
        <v>12</v>
      </c>
      <c r="B15" s="5" t="s">
        <v>305</v>
      </c>
      <c r="C15" s="6" t="s">
        <v>260</v>
      </c>
      <c r="D15" s="10">
        <f>8*100</f>
        <v>800</v>
      </c>
      <c r="E15" s="18"/>
      <c r="F15" s="17">
        <f>ROUND(D15*E15,2)</f>
        <v>0</v>
      </c>
    </row>
    <row r="16" spans="1:6" x14ac:dyDescent="0.25">
      <c r="A16" s="6" t="s">
        <v>13</v>
      </c>
      <c r="B16" s="5" t="s">
        <v>306</v>
      </c>
      <c r="C16" s="6" t="s">
        <v>260</v>
      </c>
      <c r="D16" s="10">
        <f>7*150</f>
        <v>1050</v>
      </c>
      <c r="E16" s="18"/>
      <c r="F16" s="17">
        <f>ROUND(D16*E16,2)</f>
        <v>0</v>
      </c>
    </row>
    <row r="17" spans="1:6" ht="30" customHeight="1" x14ac:dyDescent="0.25">
      <c r="A17" s="9">
        <v>4</v>
      </c>
      <c r="B17" s="38" t="s">
        <v>189</v>
      </c>
      <c r="C17" s="39"/>
      <c r="D17" s="39"/>
      <c r="E17" s="39"/>
      <c r="F17" s="22"/>
    </row>
    <row r="18" spans="1:6" x14ac:dyDescent="0.25">
      <c r="A18" s="6" t="s">
        <v>14</v>
      </c>
      <c r="B18" s="5" t="s">
        <v>11</v>
      </c>
      <c r="C18" s="6" t="s">
        <v>260</v>
      </c>
      <c r="D18" s="10">
        <f>3*50</f>
        <v>150</v>
      </c>
      <c r="E18" s="18"/>
      <c r="F18" s="17">
        <f t="shared" si="0"/>
        <v>0</v>
      </c>
    </row>
    <row r="19" spans="1:6" x14ac:dyDescent="0.25">
      <c r="A19" s="6" t="s">
        <v>15</v>
      </c>
      <c r="B19" s="5" t="s">
        <v>305</v>
      </c>
      <c r="C19" s="6" t="s">
        <v>260</v>
      </c>
      <c r="D19" s="10">
        <f>8*100</f>
        <v>800</v>
      </c>
      <c r="E19" s="18"/>
      <c r="F19" s="17">
        <f t="shared" si="0"/>
        <v>0</v>
      </c>
    </row>
    <row r="20" spans="1:6" x14ac:dyDescent="0.25">
      <c r="A20" s="6" t="s">
        <v>123</v>
      </c>
      <c r="B20" s="5" t="s">
        <v>306</v>
      </c>
      <c r="C20" s="6" t="s">
        <v>260</v>
      </c>
      <c r="D20" s="10">
        <f>7*150</f>
        <v>1050</v>
      </c>
      <c r="E20" s="18"/>
      <c r="F20" s="17">
        <f t="shared" si="0"/>
        <v>0</v>
      </c>
    </row>
    <row r="21" spans="1:6" ht="30" customHeight="1" x14ac:dyDescent="0.25">
      <c r="A21" s="9">
        <v>5</v>
      </c>
      <c r="B21" s="38" t="s">
        <v>190</v>
      </c>
      <c r="C21" s="39"/>
      <c r="D21" s="39"/>
      <c r="E21" s="39"/>
      <c r="F21" s="22"/>
    </row>
    <row r="22" spans="1:6" x14ac:dyDescent="0.25">
      <c r="A22" s="6" t="s">
        <v>16</v>
      </c>
      <c r="B22" s="5" t="s">
        <v>129</v>
      </c>
      <c r="C22" s="6" t="s">
        <v>260</v>
      </c>
      <c r="D22" s="10">
        <f>4*50</f>
        <v>200</v>
      </c>
      <c r="E22" s="18"/>
      <c r="F22" s="17">
        <f t="shared" si="0"/>
        <v>0</v>
      </c>
    </row>
    <row r="23" spans="1:6" x14ac:dyDescent="0.25">
      <c r="A23" s="6" t="s">
        <v>17</v>
      </c>
      <c r="B23" s="5" t="s">
        <v>312</v>
      </c>
      <c r="C23" s="6" t="s">
        <v>260</v>
      </c>
      <c r="D23" s="10">
        <f>10*100</f>
        <v>1000</v>
      </c>
      <c r="E23" s="18"/>
      <c r="F23" s="17">
        <f t="shared" ref="F23" si="1">ROUND(D23*E23,2)</f>
        <v>0</v>
      </c>
    </row>
    <row r="24" spans="1:6" ht="30" customHeight="1" x14ac:dyDescent="0.25">
      <c r="A24" s="9">
        <v>6</v>
      </c>
      <c r="B24" s="38" t="s">
        <v>191</v>
      </c>
      <c r="C24" s="39"/>
      <c r="D24" s="39"/>
      <c r="E24" s="39"/>
      <c r="F24" s="22"/>
    </row>
    <row r="25" spans="1:6" x14ac:dyDescent="0.25">
      <c r="A25" s="6" t="s">
        <v>18</v>
      </c>
      <c r="B25" s="5" t="s">
        <v>313</v>
      </c>
      <c r="C25" s="6" t="s">
        <v>260</v>
      </c>
      <c r="D25" s="10">
        <f>7*50</f>
        <v>350</v>
      </c>
      <c r="E25" s="18"/>
      <c r="F25" s="17">
        <f t="shared" si="0"/>
        <v>0</v>
      </c>
    </row>
    <row r="26" spans="1:6" x14ac:dyDescent="0.25">
      <c r="A26" s="6" t="s">
        <v>19</v>
      </c>
      <c r="B26" s="5" t="s">
        <v>305</v>
      </c>
      <c r="C26" s="6" t="s">
        <v>260</v>
      </c>
      <c r="D26" s="10">
        <f>8*100</f>
        <v>800</v>
      </c>
      <c r="E26" s="18"/>
      <c r="F26" s="17">
        <f t="shared" ref="F26" si="2">ROUND(D26*E26,2)</f>
        <v>0</v>
      </c>
    </row>
    <row r="27" spans="1:6" x14ac:dyDescent="0.25">
      <c r="A27" s="6" t="s">
        <v>20</v>
      </c>
      <c r="B27" s="5" t="s">
        <v>289</v>
      </c>
      <c r="C27" s="6" t="s">
        <v>260</v>
      </c>
      <c r="D27" s="10">
        <f>10*200</f>
        <v>2000</v>
      </c>
      <c r="E27" s="18"/>
      <c r="F27" s="17">
        <f t="shared" si="0"/>
        <v>0</v>
      </c>
    </row>
    <row r="28" spans="1:6" x14ac:dyDescent="0.25">
      <c r="A28" s="6" t="s">
        <v>21</v>
      </c>
      <c r="B28" s="5" t="s">
        <v>314</v>
      </c>
      <c r="C28" s="6" t="s">
        <v>260</v>
      </c>
      <c r="D28" s="10">
        <f>10*500</f>
        <v>5000</v>
      </c>
      <c r="E28" s="18"/>
      <c r="F28" s="17">
        <f t="shared" si="0"/>
        <v>0</v>
      </c>
    </row>
    <row r="29" spans="1:6" ht="30" customHeight="1" x14ac:dyDescent="0.25">
      <c r="A29" s="9">
        <v>7</v>
      </c>
      <c r="B29" s="38" t="s">
        <v>192</v>
      </c>
      <c r="C29" s="39"/>
      <c r="D29" s="39"/>
      <c r="E29" s="39"/>
      <c r="F29" s="22"/>
    </row>
    <row r="30" spans="1:6" x14ac:dyDescent="0.25">
      <c r="A30" s="6" t="s">
        <v>22</v>
      </c>
      <c r="B30" s="5" t="s">
        <v>307</v>
      </c>
      <c r="C30" s="6" t="s">
        <v>260</v>
      </c>
      <c r="D30" s="10">
        <f>8*50</f>
        <v>400</v>
      </c>
      <c r="E30" s="18"/>
      <c r="F30" s="17">
        <f t="shared" si="0"/>
        <v>0</v>
      </c>
    </row>
    <row r="31" spans="1:6" x14ac:dyDescent="0.25">
      <c r="A31" s="6" t="s">
        <v>23</v>
      </c>
      <c r="B31" s="5" t="s">
        <v>305</v>
      </c>
      <c r="C31" s="6" t="s">
        <v>260</v>
      </c>
      <c r="D31" s="10">
        <f>8*100</f>
        <v>800</v>
      </c>
      <c r="E31" s="18"/>
      <c r="F31" s="17">
        <f t="shared" si="0"/>
        <v>0</v>
      </c>
    </row>
    <row r="32" spans="1:6" x14ac:dyDescent="0.25">
      <c r="A32" s="6" t="s">
        <v>24</v>
      </c>
      <c r="B32" s="5" t="s">
        <v>25</v>
      </c>
      <c r="C32" s="6" t="s">
        <v>260</v>
      </c>
      <c r="D32" s="10">
        <f>6*200</f>
        <v>1200</v>
      </c>
      <c r="E32" s="18"/>
      <c r="F32" s="17">
        <f t="shared" si="0"/>
        <v>0</v>
      </c>
    </row>
    <row r="33" spans="1:6" x14ac:dyDescent="0.25">
      <c r="A33" s="6" t="s">
        <v>26</v>
      </c>
      <c r="B33" s="5" t="s">
        <v>6</v>
      </c>
      <c r="C33" s="6" t="s">
        <v>260</v>
      </c>
      <c r="D33" s="10">
        <f>3*500</f>
        <v>1500</v>
      </c>
      <c r="E33" s="18"/>
      <c r="F33" s="17">
        <f t="shared" si="0"/>
        <v>0</v>
      </c>
    </row>
    <row r="34" spans="1:6" x14ac:dyDescent="0.25">
      <c r="A34" s="6" t="s">
        <v>125</v>
      </c>
      <c r="B34" s="5" t="s">
        <v>124</v>
      </c>
      <c r="C34" s="6" t="s">
        <v>260</v>
      </c>
      <c r="D34" s="10">
        <f>1*1000</f>
        <v>1000</v>
      </c>
      <c r="E34" s="18"/>
      <c r="F34" s="17">
        <f t="shared" si="0"/>
        <v>0</v>
      </c>
    </row>
    <row r="35" spans="1:6" ht="30" customHeight="1" x14ac:dyDescent="0.25">
      <c r="A35" s="9">
        <v>8</v>
      </c>
      <c r="B35" s="38" t="s">
        <v>193</v>
      </c>
      <c r="C35" s="39"/>
      <c r="D35" s="39"/>
      <c r="E35" s="39"/>
      <c r="F35" s="22"/>
    </row>
    <row r="36" spans="1:6" x14ac:dyDescent="0.25">
      <c r="A36" s="6" t="s">
        <v>27</v>
      </c>
      <c r="B36" s="5" t="s">
        <v>307</v>
      </c>
      <c r="C36" s="6" t="s">
        <v>260</v>
      </c>
      <c r="D36" s="10">
        <f>8*50</f>
        <v>400</v>
      </c>
      <c r="E36" s="18"/>
      <c r="F36" s="17">
        <f t="shared" si="0"/>
        <v>0</v>
      </c>
    </row>
    <row r="37" spans="1:6" x14ac:dyDescent="0.25">
      <c r="A37" s="6" t="s">
        <v>29</v>
      </c>
      <c r="B37" s="5" t="s">
        <v>305</v>
      </c>
      <c r="C37" s="6" t="s">
        <v>260</v>
      </c>
      <c r="D37" s="10">
        <f>8*100</f>
        <v>800</v>
      </c>
      <c r="E37" s="18"/>
      <c r="F37" s="17">
        <f t="shared" si="0"/>
        <v>0</v>
      </c>
    </row>
    <row r="38" spans="1:6" x14ac:dyDescent="0.25">
      <c r="A38" s="6" t="s">
        <v>31</v>
      </c>
      <c r="B38" s="5" t="s">
        <v>289</v>
      </c>
      <c r="C38" s="6" t="s">
        <v>260</v>
      </c>
      <c r="D38" s="10">
        <f>10*200</f>
        <v>2000</v>
      </c>
      <c r="E38" s="18"/>
      <c r="F38" s="17">
        <f t="shared" si="0"/>
        <v>0</v>
      </c>
    </row>
    <row r="39" spans="1:6" x14ac:dyDescent="0.25">
      <c r="A39" s="6" t="s">
        <v>126</v>
      </c>
      <c r="B39" s="5" t="s">
        <v>314</v>
      </c>
      <c r="C39" s="6" t="s">
        <v>260</v>
      </c>
      <c r="D39" s="10">
        <f>10*500</f>
        <v>5000</v>
      </c>
      <c r="E39" s="18"/>
      <c r="F39" s="17">
        <f t="shared" si="0"/>
        <v>0</v>
      </c>
    </row>
    <row r="40" spans="1:6" x14ac:dyDescent="0.25">
      <c r="A40" s="6" t="s">
        <v>130</v>
      </c>
      <c r="B40" s="5" t="s">
        <v>346</v>
      </c>
      <c r="C40" s="6" t="s">
        <v>260</v>
      </c>
      <c r="D40" s="10">
        <f>4*1000</f>
        <v>4000</v>
      </c>
      <c r="E40" s="18"/>
      <c r="F40" s="17">
        <f t="shared" si="0"/>
        <v>0</v>
      </c>
    </row>
    <row r="41" spans="1:6" ht="30" customHeight="1" x14ac:dyDescent="0.25">
      <c r="A41" s="9">
        <v>9</v>
      </c>
      <c r="B41" s="38" t="s">
        <v>194</v>
      </c>
      <c r="C41" s="39"/>
      <c r="D41" s="39"/>
      <c r="E41" s="39"/>
      <c r="F41" s="22"/>
    </row>
    <row r="42" spans="1:6" x14ac:dyDescent="0.25">
      <c r="A42" s="6" t="s">
        <v>32</v>
      </c>
      <c r="B42" s="5" t="s">
        <v>307</v>
      </c>
      <c r="C42" s="6" t="s">
        <v>260</v>
      </c>
      <c r="D42" s="10">
        <f>8*50</f>
        <v>400</v>
      </c>
      <c r="E42" s="18"/>
      <c r="F42" s="17">
        <f t="shared" si="0"/>
        <v>0</v>
      </c>
    </row>
    <row r="43" spans="1:6" x14ac:dyDescent="0.25">
      <c r="A43" s="6" t="s">
        <v>33</v>
      </c>
      <c r="B43" s="5" t="s">
        <v>294</v>
      </c>
      <c r="C43" s="6" t="s">
        <v>260</v>
      </c>
      <c r="D43" s="10">
        <f>15*100</f>
        <v>1500</v>
      </c>
      <c r="E43" s="18"/>
      <c r="F43" s="17">
        <f t="shared" si="0"/>
        <v>0</v>
      </c>
    </row>
    <row r="44" spans="1:6" x14ac:dyDescent="0.25">
      <c r="A44" s="6" t="s">
        <v>34</v>
      </c>
      <c r="B44" s="5" t="s">
        <v>311</v>
      </c>
      <c r="C44" s="6" t="s">
        <v>260</v>
      </c>
      <c r="D44" s="10">
        <f>20*200</f>
        <v>4000</v>
      </c>
      <c r="E44" s="18"/>
      <c r="F44" s="17">
        <f t="shared" si="0"/>
        <v>0</v>
      </c>
    </row>
    <row r="45" spans="1:6" x14ac:dyDescent="0.25">
      <c r="A45" s="6" t="s">
        <v>35</v>
      </c>
      <c r="B45" s="5" t="s">
        <v>314</v>
      </c>
      <c r="C45" s="6" t="s">
        <v>260</v>
      </c>
      <c r="D45" s="10">
        <f>10*500</f>
        <v>5000</v>
      </c>
      <c r="E45" s="18"/>
      <c r="F45" s="17">
        <f t="shared" si="0"/>
        <v>0</v>
      </c>
    </row>
    <row r="46" spans="1:6" ht="59.25" customHeight="1" x14ac:dyDescent="0.25">
      <c r="A46" s="9">
        <v>10</v>
      </c>
      <c r="B46" s="38" t="s">
        <v>195</v>
      </c>
      <c r="C46" s="39"/>
      <c r="D46" s="39"/>
      <c r="E46" s="39"/>
      <c r="F46" s="22"/>
    </row>
    <row r="47" spans="1:6" x14ac:dyDescent="0.25">
      <c r="A47" s="6" t="s">
        <v>36</v>
      </c>
      <c r="B47" s="5" t="s">
        <v>292</v>
      </c>
      <c r="C47" s="6" t="s">
        <v>260</v>
      </c>
      <c r="D47" s="10">
        <f>2*5000</f>
        <v>10000</v>
      </c>
      <c r="E47" s="18"/>
      <c r="F47" s="17">
        <f t="shared" si="0"/>
        <v>0</v>
      </c>
    </row>
    <row r="48" spans="1:6" x14ac:dyDescent="0.25">
      <c r="A48" s="6" t="s">
        <v>37</v>
      </c>
      <c r="B48" s="5" t="s">
        <v>127</v>
      </c>
      <c r="C48" s="6" t="s">
        <v>260</v>
      </c>
      <c r="D48" s="10">
        <f>3*3500</f>
        <v>10500</v>
      </c>
      <c r="E48" s="18"/>
      <c r="F48" s="17">
        <f t="shared" si="0"/>
        <v>0</v>
      </c>
    </row>
    <row r="49" spans="1:6" ht="28.9" customHeight="1" x14ac:dyDescent="0.25">
      <c r="A49" s="9">
        <v>11</v>
      </c>
      <c r="B49" s="38" t="s">
        <v>196</v>
      </c>
      <c r="C49" s="39"/>
      <c r="D49" s="39"/>
      <c r="E49" s="39"/>
      <c r="F49" s="22"/>
    </row>
    <row r="50" spans="1:6" x14ac:dyDescent="0.25">
      <c r="A50" s="6" t="s">
        <v>38</v>
      </c>
      <c r="B50" s="5" t="s">
        <v>9</v>
      </c>
      <c r="C50" s="6" t="s">
        <v>260</v>
      </c>
      <c r="D50" s="10">
        <f>2*3000</f>
        <v>6000</v>
      </c>
      <c r="E50" s="18"/>
      <c r="F50" s="17">
        <f t="shared" si="0"/>
        <v>0</v>
      </c>
    </row>
    <row r="51" spans="1:6" x14ac:dyDescent="0.25">
      <c r="A51" s="6" t="s">
        <v>39</v>
      </c>
      <c r="B51" s="5" t="s">
        <v>292</v>
      </c>
      <c r="C51" s="6" t="s">
        <v>260</v>
      </c>
      <c r="D51" s="10">
        <f>2*5000</f>
        <v>10000</v>
      </c>
      <c r="E51" s="18"/>
      <c r="F51" s="17">
        <f t="shared" si="0"/>
        <v>0</v>
      </c>
    </row>
    <row r="52" spans="1:6" ht="44.45" customHeight="1" x14ac:dyDescent="0.25">
      <c r="A52" s="9">
        <v>12</v>
      </c>
      <c r="B52" s="38" t="s">
        <v>355</v>
      </c>
      <c r="C52" s="39"/>
      <c r="D52" s="39"/>
      <c r="E52" s="39"/>
      <c r="F52" s="22"/>
    </row>
    <row r="53" spans="1:6" x14ac:dyDescent="0.25">
      <c r="A53" s="6" t="s">
        <v>40</v>
      </c>
      <c r="B53" s="5" t="s">
        <v>133</v>
      </c>
      <c r="C53" s="6" t="s">
        <v>260</v>
      </c>
      <c r="D53" s="10">
        <f>6*20</f>
        <v>120</v>
      </c>
      <c r="E53" s="18"/>
      <c r="F53" s="17">
        <f t="shared" si="0"/>
        <v>0</v>
      </c>
    </row>
    <row r="54" spans="1:6" x14ac:dyDescent="0.25">
      <c r="A54" s="6" t="s">
        <v>41</v>
      </c>
      <c r="B54" s="5" t="s">
        <v>134</v>
      </c>
      <c r="C54" s="6" t="s">
        <v>260</v>
      </c>
      <c r="D54" s="10">
        <f>3*30</f>
        <v>90</v>
      </c>
      <c r="E54" s="18"/>
      <c r="F54" s="17">
        <f t="shared" si="0"/>
        <v>0</v>
      </c>
    </row>
    <row r="55" spans="1:6" x14ac:dyDescent="0.25">
      <c r="A55" s="6" t="s">
        <v>42</v>
      </c>
      <c r="B55" s="5" t="s">
        <v>135</v>
      </c>
      <c r="C55" s="6" t="s">
        <v>260</v>
      </c>
      <c r="D55" s="10">
        <f>9*50</f>
        <v>450</v>
      </c>
      <c r="E55" s="18"/>
      <c r="F55" s="17">
        <f t="shared" si="0"/>
        <v>0</v>
      </c>
    </row>
    <row r="56" spans="1:6" x14ac:dyDescent="0.25">
      <c r="A56" s="6" t="s">
        <v>43</v>
      </c>
      <c r="B56" s="5" t="s">
        <v>3</v>
      </c>
      <c r="C56" s="6" t="s">
        <v>260</v>
      </c>
      <c r="D56" s="10">
        <f>3*100</f>
        <v>300</v>
      </c>
      <c r="E56" s="18"/>
      <c r="F56" s="17">
        <f t="shared" si="0"/>
        <v>0</v>
      </c>
    </row>
    <row r="57" spans="1:6" x14ac:dyDescent="0.25">
      <c r="A57" s="6" t="s">
        <v>131</v>
      </c>
      <c r="B57" s="5" t="s">
        <v>136</v>
      </c>
      <c r="C57" s="6" t="s">
        <v>260</v>
      </c>
      <c r="D57" s="10">
        <f>3*130</f>
        <v>390</v>
      </c>
      <c r="E57" s="18"/>
      <c r="F57" s="17">
        <f t="shared" si="0"/>
        <v>0</v>
      </c>
    </row>
    <row r="58" spans="1:6" x14ac:dyDescent="0.25">
      <c r="A58" s="6" t="s">
        <v>132</v>
      </c>
      <c r="B58" s="5" t="s">
        <v>137</v>
      </c>
      <c r="C58" s="6" t="s">
        <v>260</v>
      </c>
      <c r="D58" s="10">
        <f>3*350</f>
        <v>1050</v>
      </c>
      <c r="E58" s="18"/>
      <c r="F58" s="17">
        <f t="shared" si="0"/>
        <v>0</v>
      </c>
    </row>
    <row r="59" spans="1:6" ht="30" customHeight="1" x14ac:dyDescent="0.25">
      <c r="A59" s="9">
        <v>13</v>
      </c>
      <c r="B59" s="38" t="s">
        <v>197</v>
      </c>
      <c r="C59" s="39"/>
      <c r="D59" s="39"/>
      <c r="E59" s="39"/>
      <c r="F59" s="22"/>
    </row>
    <row r="60" spans="1:6" x14ac:dyDescent="0.25">
      <c r="A60" s="6" t="s">
        <v>44</v>
      </c>
      <c r="B60" s="5" t="s">
        <v>307</v>
      </c>
      <c r="C60" s="6" t="s">
        <v>260</v>
      </c>
      <c r="D60" s="10">
        <f>8*50</f>
        <v>400</v>
      </c>
      <c r="E60" s="18"/>
      <c r="F60" s="17">
        <f t="shared" si="0"/>
        <v>0</v>
      </c>
    </row>
    <row r="61" spans="1:6" x14ac:dyDescent="0.25">
      <c r="A61" s="6" t="s">
        <v>45</v>
      </c>
      <c r="B61" s="5" t="s">
        <v>305</v>
      </c>
      <c r="C61" s="6" t="s">
        <v>260</v>
      </c>
      <c r="D61" s="10">
        <f>8*100</f>
        <v>800</v>
      </c>
      <c r="E61" s="18"/>
      <c r="F61" s="17">
        <f t="shared" si="0"/>
        <v>0</v>
      </c>
    </row>
    <row r="62" spans="1:6" x14ac:dyDescent="0.25">
      <c r="A62" s="6" t="s">
        <v>46</v>
      </c>
      <c r="B62" s="5" t="s">
        <v>291</v>
      </c>
      <c r="C62" s="6" t="s">
        <v>260</v>
      </c>
      <c r="D62" s="10">
        <f>4*500</f>
        <v>2000</v>
      </c>
      <c r="E62" s="18"/>
      <c r="F62" s="17">
        <f t="shared" si="0"/>
        <v>0</v>
      </c>
    </row>
    <row r="63" spans="1:6" x14ac:dyDescent="0.25">
      <c r="A63" s="6" t="s">
        <v>139</v>
      </c>
      <c r="B63" s="5" t="s">
        <v>345</v>
      </c>
      <c r="C63" s="6" t="s">
        <v>260</v>
      </c>
      <c r="D63" s="10">
        <f>2*1000</f>
        <v>2000</v>
      </c>
      <c r="E63" s="18"/>
      <c r="F63" s="17">
        <f t="shared" si="0"/>
        <v>0</v>
      </c>
    </row>
    <row r="64" spans="1:6" ht="27.6" customHeight="1" x14ac:dyDescent="0.25">
      <c r="A64" s="9">
        <v>14</v>
      </c>
      <c r="B64" s="38" t="s">
        <v>198</v>
      </c>
      <c r="C64" s="39"/>
      <c r="D64" s="39"/>
      <c r="E64" s="39"/>
      <c r="F64" s="22"/>
    </row>
    <row r="65" spans="1:6" x14ac:dyDescent="0.25">
      <c r="A65" s="6" t="s">
        <v>47</v>
      </c>
      <c r="B65" s="5" t="s">
        <v>6</v>
      </c>
      <c r="C65" s="6" t="s">
        <v>260</v>
      </c>
      <c r="D65" s="10">
        <f>3*500</f>
        <v>1500</v>
      </c>
      <c r="E65" s="18"/>
      <c r="F65" s="17">
        <f t="shared" si="0"/>
        <v>0</v>
      </c>
    </row>
    <row r="66" spans="1:6" x14ac:dyDescent="0.25">
      <c r="A66" s="6" t="s">
        <v>48</v>
      </c>
      <c r="B66" s="5" t="s">
        <v>138</v>
      </c>
      <c r="C66" s="6" t="s">
        <v>260</v>
      </c>
      <c r="D66" s="10">
        <f>3*700</f>
        <v>2100</v>
      </c>
      <c r="E66" s="18"/>
      <c r="F66" s="17">
        <f t="shared" si="0"/>
        <v>0</v>
      </c>
    </row>
    <row r="67" spans="1:6" ht="30" customHeight="1" x14ac:dyDescent="0.25">
      <c r="A67" s="9">
        <v>15</v>
      </c>
      <c r="B67" s="38" t="s">
        <v>356</v>
      </c>
      <c r="C67" s="39"/>
      <c r="D67" s="39"/>
      <c r="E67" s="39"/>
      <c r="F67" s="22"/>
    </row>
    <row r="68" spans="1:6" x14ac:dyDescent="0.25">
      <c r="A68" s="6" t="s">
        <v>49</v>
      </c>
      <c r="B68" s="5" t="s">
        <v>290</v>
      </c>
      <c r="C68" s="6" t="s">
        <v>260</v>
      </c>
      <c r="D68" s="10">
        <f>5*50</f>
        <v>250</v>
      </c>
      <c r="E68" s="18"/>
      <c r="F68" s="17">
        <f t="shared" si="0"/>
        <v>0</v>
      </c>
    </row>
    <row r="69" spans="1:6" x14ac:dyDescent="0.25">
      <c r="A69" s="6" t="s">
        <v>50</v>
      </c>
      <c r="B69" s="5" t="s">
        <v>315</v>
      </c>
      <c r="C69" s="6" t="s">
        <v>260</v>
      </c>
      <c r="D69" s="10">
        <f>13*100</f>
        <v>1300</v>
      </c>
      <c r="E69" s="18"/>
      <c r="F69" s="17">
        <f t="shared" si="0"/>
        <v>0</v>
      </c>
    </row>
    <row r="70" spans="1:6" x14ac:dyDescent="0.25">
      <c r="A70" s="6" t="s">
        <v>51</v>
      </c>
      <c r="B70" s="5" t="s">
        <v>316</v>
      </c>
      <c r="C70" s="6" t="s">
        <v>260</v>
      </c>
      <c r="D70" s="10">
        <f>15*150</f>
        <v>2250</v>
      </c>
      <c r="E70" s="18"/>
      <c r="F70" s="17">
        <f t="shared" si="0"/>
        <v>0</v>
      </c>
    </row>
    <row r="71" spans="1:6" ht="28.9" customHeight="1" x14ac:dyDescent="0.25">
      <c r="A71" s="9">
        <v>16</v>
      </c>
      <c r="B71" s="38" t="s">
        <v>199</v>
      </c>
      <c r="C71" s="39"/>
      <c r="D71" s="39"/>
      <c r="E71" s="39"/>
      <c r="F71" s="22"/>
    </row>
    <row r="72" spans="1:6" x14ac:dyDescent="0.25">
      <c r="A72" s="6" t="s">
        <v>53</v>
      </c>
      <c r="B72" s="5" t="s">
        <v>121</v>
      </c>
      <c r="C72" s="6" t="s">
        <v>260</v>
      </c>
      <c r="D72" s="10">
        <f>2*500</f>
        <v>1000</v>
      </c>
      <c r="E72" s="18"/>
      <c r="F72" s="17">
        <f t="shared" si="0"/>
        <v>0</v>
      </c>
    </row>
    <row r="73" spans="1:6" x14ac:dyDescent="0.25">
      <c r="A73" s="6" t="s">
        <v>54</v>
      </c>
      <c r="B73" s="5" t="s">
        <v>119</v>
      </c>
      <c r="C73" s="6" t="s">
        <v>260</v>
      </c>
      <c r="D73" s="10">
        <f>2*800</f>
        <v>1600</v>
      </c>
      <c r="E73" s="18"/>
      <c r="F73" s="17">
        <f t="shared" ref="F73:F138" si="3">ROUND(D73*E73,2)</f>
        <v>0</v>
      </c>
    </row>
    <row r="74" spans="1:6" ht="30" customHeight="1" x14ac:dyDescent="0.25">
      <c r="A74" s="9">
        <v>17</v>
      </c>
      <c r="B74" s="38" t="s">
        <v>200</v>
      </c>
      <c r="C74" s="39"/>
      <c r="D74" s="39"/>
      <c r="E74" s="39"/>
      <c r="F74" s="22"/>
    </row>
    <row r="75" spans="1:6" x14ac:dyDescent="0.25">
      <c r="A75" s="6" t="s">
        <v>56</v>
      </c>
      <c r="B75" s="5" t="s">
        <v>290</v>
      </c>
      <c r="C75" s="6" t="s">
        <v>260</v>
      </c>
      <c r="D75" s="10">
        <f>5*50</f>
        <v>250</v>
      </c>
      <c r="E75" s="18"/>
      <c r="F75" s="17">
        <f t="shared" si="3"/>
        <v>0</v>
      </c>
    </row>
    <row r="76" spans="1:6" x14ac:dyDescent="0.25">
      <c r="A76" s="6" t="s">
        <v>57</v>
      </c>
      <c r="B76" s="5" t="s">
        <v>317</v>
      </c>
      <c r="C76" s="6" t="s">
        <v>260</v>
      </c>
      <c r="D76" s="10">
        <f>12*500</f>
        <v>6000</v>
      </c>
      <c r="E76" s="18"/>
      <c r="F76" s="17">
        <f t="shared" si="3"/>
        <v>0</v>
      </c>
    </row>
    <row r="77" spans="1:6" ht="30" customHeight="1" x14ac:dyDescent="0.25">
      <c r="A77" s="9">
        <v>18</v>
      </c>
      <c r="B77" s="38" t="s">
        <v>357</v>
      </c>
      <c r="C77" s="39"/>
      <c r="D77" s="39"/>
      <c r="E77" s="39"/>
      <c r="F77" s="22"/>
    </row>
    <row r="78" spans="1:6" x14ac:dyDescent="0.25">
      <c r="A78" s="6" t="s">
        <v>58</v>
      </c>
      <c r="B78" s="5" t="s">
        <v>28</v>
      </c>
      <c r="C78" s="6" t="s">
        <v>260</v>
      </c>
      <c r="D78" s="10">
        <f>6*50</f>
        <v>300</v>
      </c>
      <c r="E78" s="18"/>
      <c r="F78" s="17">
        <f t="shared" si="3"/>
        <v>0</v>
      </c>
    </row>
    <row r="79" spans="1:6" x14ac:dyDescent="0.25">
      <c r="A79" s="6" t="s">
        <v>59</v>
      </c>
      <c r="B79" s="5" t="s">
        <v>30</v>
      </c>
      <c r="C79" s="6" t="s">
        <v>260</v>
      </c>
      <c r="D79" s="10">
        <f>6*100</f>
        <v>600</v>
      </c>
      <c r="E79" s="18"/>
      <c r="F79" s="17">
        <f t="shared" si="3"/>
        <v>0</v>
      </c>
    </row>
    <row r="80" spans="1:6" ht="30" customHeight="1" x14ac:dyDescent="0.25">
      <c r="A80" s="9">
        <v>19</v>
      </c>
      <c r="B80" s="38" t="s">
        <v>201</v>
      </c>
      <c r="C80" s="39"/>
      <c r="D80" s="39"/>
      <c r="E80" s="39"/>
      <c r="F80" s="22"/>
    </row>
    <row r="81" spans="1:6" x14ac:dyDescent="0.25">
      <c r="A81" s="6" t="s">
        <v>60</v>
      </c>
      <c r="B81" s="5" t="s">
        <v>293</v>
      </c>
      <c r="C81" s="6" t="s">
        <v>260</v>
      </c>
      <c r="D81" s="10">
        <f>3*1000</f>
        <v>3000</v>
      </c>
      <c r="E81" s="18"/>
      <c r="F81" s="17">
        <f t="shared" si="3"/>
        <v>0</v>
      </c>
    </row>
    <row r="82" spans="1:6" x14ac:dyDescent="0.25">
      <c r="A82" s="6" t="s">
        <v>61</v>
      </c>
      <c r="B82" s="5" t="s">
        <v>308</v>
      </c>
      <c r="C82" s="6" t="s">
        <v>260</v>
      </c>
      <c r="D82" s="10">
        <f>4*2000</f>
        <v>8000</v>
      </c>
      <c r="E82" s="18"/>
      <c r="F82" s="17">
        <f t="shared" si="3"/>
        <v>0</v>
      </c>
    </row>
    <row r="83" spans="1:6" x14ac:dyDescent="0.25">
      <c r="A83" s="6" t="s">
        <v>62</v>
      </c>
      <c r="B83" s="5" t="s">
        <v>9</v>
      </c>
      <c r="C83" s="6" t="s">
        <v>260</v>
      </c>
      <c r="D83" s="10">
        <f>2*3000</f>
        <v>6000</v>
      </c>
      <c r="E83" s="18"/>
      <c r="F83" s="17">
        <f t="shared" si="3"/>
        <v>0</v>
      </c>
    </row>
    <row r="84" spans="1:6" ht="29.45" customHeight="1" x14ac:dyDescent="0.25">
      <c r="A84" s="9">
        <v>20</v>
      </c>
      <c r="B84" s="38" t="s">
        <v>52</v>
      </c>
      <c r="C84" s="39"/>
      <c r="D84" s="39"/>
      <c r="E84" s="39"/>
      <c r="F84" s="22"/>
    </row>
    <row r="85" spans="1:6" x14ac:dyDescent="0.25">
      <c r="A85" s="6" t="s">
        <v>63</v>
      </c>
      <c r="B85" s="5" t="s">
        <v>128</v>
      </c>
      <c r="C85" s="6" t="s">
        <v>260</v>
      </c>
      <c r="D85" s="10">
        <f>10*50</f>
        <v>500</v>
      </c>
      <c r="E85" s="18"/>
      <c r="F85" s="17">
        <f t="shared" si="3"/>
        <v>0</v>
      </c>
    </row>
    <row r="86" spans="1:6" x14ac:dyDescent="0.25">
      <c r="A86" s="6" t="s">
        <v>142</v>
      </c>
      <c r="B86" s="5" t="s">
        <v>312</v>
      </c>
      <c r="C86" s="6" t="s">
        <v>260</v>
      </c>
      <c r="D86" s="10">
        <f>10*100</f>
        <v>1000</v>
      </c>
      <c r="E86" s="18"/>
      <c r="F86" s="17">
        <f t="shared" si="3"/>
        <v>0</v>
      </c>
    </row>
    <row r="87" spans="1:6" x14ac:dyDescent="0.25">
      <c r="A87" s="6" t="s">
        <v>143</v>
      </c>
      <c r="B87" s="5" t="s">
        <v>347</v>
      </c>
      <c r="C87" s="6" t="s">
        <v>260</v>
      </c>
      <c r="D87" s="10">
        <f>18*200</f>
        <v>3600</v>
      </c>
      <c r="E87" s="18"/>
      <c r="F87" s="17">
        <f t="shared" si="3"/>
        <v>0</v>
      </c>
    </row>
    <row r="88" spans="1:6" x14ac:dyDescent="0.25">
      <c r="A88" s="6" t="s">
        <v>144</v>
      </c>
      <c r="B88" s="5" t="s">
        <v>348</v>
      </c>
      <c r="C88" s="6" t="s">
        <v>260</v>
      </c>
      <c r="D88" s="10">
        <f>20*500</f>
        <v>10000</v>
      </c>
      <c r="E88" s="18"/>
      <c r="F88" s="17">
        <f>ROUND(D88*E88,2)</f>
        <v>0</v>
      </c>
    </row>
    <row r="89" spans="1:6" x14ac:dyDescent="0.25">
      <c r="A89" s="6" t="s">
        <v>145</v>
      </c>
      <c r="B89" s="5" t="s">
        <v>349</v>
      </c>
      <c r="C89" s="6" t="s">
        <v>260</v>
      </c>
      <c r="D89" s="10">
        <f>18*1000</f>
        <v>18000</v>
      </c>
      <c r="E89" s="18"/>
      <c r="F89" s="17">
        <f>ROUND(D89*E89,2)</f>
        <v>0</v>
      </c>
    </row>
    <row r="90" spans="1:6" ht="30" customHeight="1" x14ac:dyDescent="0.25">
      <c r="A90" s="9">
        <v>21</v>
      </c>
      <c r="B90" s="38" t="s">
        <v>55</v>
      </c>
      <c r="C90" s="39"/>
      <c r="D90" s="39"/>
      <c r="E90" s="39"/>
      <c r="F90" s="22"/>
    </row>
    <row r="91" spans="1:6" x14ac:dyDescent="0.25">
      <c r="A91" s="6" t="s">
        <v>64</v>
      </c>
      <c r="B91" s="5" t="s">
        <v>128</v>
      </c>
      <c r="C91" s="6" t="s">
        <v>260</v>
      </c>
      <c r="D91" s="10">
        <f>10*50</f>
        <v>500</v>
      </c>
      <c r="E91" s="18"/>
      <c r="F91" s="17">
        <f t="shared" si="3"/>
        <v>0</v>
      </c>
    </row>
    <row r="92" spans="1:6" x14ac:dyDescent="0.25">
      <c r="A92" s="6" t="s">
        <v>65</v>
      </c>
      <c r="B92" s="5" t="s">
        <v>294</v>
      </c>
      <c r="C92" s="6" t="s">
        <v>260</v>
      </c>
      <c r="D92" s="10">
        <f>15*100</f>
        <v>1500</v>
      </c>
      <c r="E92" s="18"/>
      <c r="F92" s="17">
        <f t="shared" si="3"/>
        <v>0</v>
      </c>
    </row>
    <row r="93" spans="1:6" x14ac:dyDescent="0.25">
      <c r="A93" s="6" t="s">
        <v>66</v>
      </c>
      <c r="B93" s="5" t="s">
        <v>311</v>
      </c>
      <c r="C93" s="6" t="s">
        <v>260</v>
      </c>
      <c r="D93" s="10">
        <f>20*200</f>
        <v>4000</v>
      </c>
      <c r="E93" s="18"/>
      <c r="F93" s="17">
        <f>ROUND(D93*E93,2)</f>
        <v>0</v>
      </c>
    </row>
    <row r="94" spans="1:6" x14ac:dyDescent="0.25">
      <c r="A94" s="6" t="s">
        <v>67</v>
      </c>
      <c r="B94" s="5" t="s">
        <v>318</v>
      </c>
      <c r="C94" s="6" t="s">
        <v>260</v>
      </c>
      <c r="D94" s="10">
        <f>18*500</f>
        <v>9000</v>
      </c>
      <c r="E94" s="18"/>
      <c r="F94" s="17">
        <f>ROUND(D94*E94,2)</f>
        <v>0</v>
      </c>
    </row>
    <row r="95" spans="1:6" ht="42" customHeight="1" x14ac:dyDescent="0.25">
      <c r="A95" s="9">
        <v>22</v>
      </c>
      <c r="B95" s="38" t="s">
        <v>202</v>
      </c>
      <c r="C95" s="39"/>
      <c r="D95" s="39"/>
      <c r="E95" s="39"/>
      <c r="F95" s="22"/>
    </row>
    <row r="96" spans="1:6" x14ac:dyDescent="0.25">
      <c r="A96" s="6" t="s">
        <v>68</v>
      </c>
      <c r="B96" s="5" t="s">
        <v>149</v>
      </c>
      <c r="C96" s="6" t="s">
        <v>260</v>
      </c>
      <c r="D96" s="10">
        <f>1*100</f>
        <v>100</v>
      </c>
      <c r="E96" s="18"/>
      <c r="F96" s="17">
        <f t="shared" si="3"/>
        <v>0</v>
      </c>
    </row>
    <row r="97" spans="1:6" x14ac:dyDescent="0.25">
      <c r="A97" s="6" t="s">
        <v>70</v>
      </c>
      <c r="B97" s="5" t="s">
        <v>141</v>
      </c>
      <c r="C97" s="6" t="s">
        <v>260</v>
      </c>
      <c r="D97" s="10">
        <f>1*200</f>
        <v>200</v>
      </c>
      <c r="E97" s="18"/>
      <c r="F97" s="17">
        <f t="shared" si="3"/>
        <v>0</v>
      </c>
    </row>
    <row r="98" spans="1:6" x14ac:dyDescent="0.25">
      <c r="A98" s="6" t="s">
        <v>146</v>
      </c>
      <c r="B98" s="5" t="s">
        <v>140</v>
      </c>
      <c r="C98" s="6" t="s">
        <v>260</v>
      </c>
      <c r="D98" s="10">
        <f>1*300</f>
        <v>300</v>
      </c>
      <c r="E98" s="18"/>
      <c r="F98" s="17">
        <f t="shared" si="3"/>
        <v>0</v>
      </c>
    </row>
    <row r="99" spans="1:6" ht="30" customHeight="1" x14ac:dyDescent="0.25">
      <c r="A99" s="9">
        <v>23</v>
      </c>
      <c r="B99" s="38" t="s">
        <v>147</v>
      </c>
      <c r="C99" s="39"/>
      <c r="D99" s="39"/>
      <c r="E99" s="39"/>
      <c r="F99" s="22"/>
    </row>
    <row r="100" spans="1:6" x14ac:dyDescent="0.25">
      <c r="A100" s="6" t="s">
        <v>71</v>
      </c>
      <c r="B100" s="5" t="s">
        <v>11</v>
      </c>
      <c r="C100" s="6" t="s">
        <v>260</v>
      </c>
      <c r="D100" s="10">
        <f>3*50</f>
        <v>150</v>
      </c>
      <c r="E100" s="18"/>
      <c r="F100" s="17">
        <f t="shared" si="3"/>
        <v>0</v>
      </c>
    </row>
    <row r="101" spans="1:6" x14ac:dyDescent="0.25">
      <c r="A101" s="6" t="s">
        <v>73</v>
      </c>
      <c r="B101" s="5" t="s">
        <v>5</v>
      </c>
      <c r="C101" s="6" t="s">
        <v>260</v>
      </c>
      <c r="D101" s="10">
        <f>3*200</f>
        <v>600</v>
      </c>
      <c r="E101" s="18"/>
      <c r="F101" s="17">
        <f t="shared" si="3"/>
        <v>0</v>
      </c>
    </row>
    <row r="102" spans="1:6" x14ac:dyDescent="0.25">
      <c r="A102" s="6" t="s">
        <v>148</v>
      </c>
      <c r="B102" s="5" t="s">
        <v>120</v>
      </c>
      <c r="C102" s="6" t="s">
        <v>260</v>
      </c>
      <c r="D102" s="10">
        <f>1*500</f>
        <v>500</v>
      </c>
      <c r="E102" s="18"/>
      <c r="F102" s="17">
        <f t="shared" si="3"/>
        <v>0</v>
      </c>
    </row>
    <row r="103" spans="1:6" ht="28.9" customHeight="1" x14ac:dyDescent="0.25">
      <c r="A103" s="9">
        <v>24</v>
      </c>
      <c r="B103" s="38" t="s">
        <v>358</v>
      </c>
      <c r="C103" s="39"/>
      <c r="D103" s="39"/>
      <c r="E103" s="39"/>
      <c r="F103" s="22"/>
    </row>
    <row r="104" spans="1:6" x14ac:dyDescent="0.25">
      <c r="A104" s="6" t="s">
        <v>74</v>
      </c>
      <c r="B104" s="5" t="s">
        <v>359</v>
      </c>
      <c r="C104" s="6" t="s">
        <v>260</v>
      </c>
      <c r="D104" s="10">
        <f>12*1</f>
        <v>12</v>
      </c>
      <c r="E104" s="18"/>
      <c r="F104" s="17">
        <f t="shared" si="3"/>
        <v>0</v>
      </c>
    </row>
    <row r="105" spans="1:6" ht="57" customHeight="1" x14ac:dyDescent="0.25">
      <c r="A105" s="9">
        <v>25</v>
      </c>
      <c r="B105" s="38" t="s">
        <v>203</v>
      </c>
      <c r="C105" s="39"/>
      <c r="D105" s="39"/>
      <c r="E105" s="39"/>
      <c r="F105" s="22"/>
    </row>
    <row r="106" spans="1:6" x14ac:dyDescent="0.25">
      <c r="A106" s="6" t="s">
        <v>75</v>
      </c>
      <c r="B106" s="5" t="s">
        <v>319</v>
      </c>
      <c r="C106" s="6" t="s">
        <v>260</v>
      </c>
      <c r="D106" s="10">
        <f>2*50</f>
        <v>100</v>
      </c>
      <c r="E106" s="18"/>
      <c r="F106" s="17">
        <f t="shared" si="3"/>
        <v>0</v>
      </c>
    </row>
    <row r="107" spans="1:6" x14ac:dyDescent="0.25">
      <c r="A107" s="6" t="s">
        <v>77</v>
      </c>
      <c r="B107" s="5" t="s">
        <v>320</v>
      </c>
      <c r="C107" s="6" t="s">
        <v>260</v>
      </c>
      <c r="D107" s="10">
        <f t="shared" ref="D107" si="4">2*100</f>
        <v>200</v>
      </c>
      <c r="E107" s="18"/>
      <c r="F107" s="17">
        <f t="shared" si="3"/>
        <v>0</v>
      </c>
    </row>
    <row r="108" spans="1:6" x14ac:dyDescent="0.25">
      <c r="A108" s="6" t="s">
        <v>78</v>
      </c>
      <c r="B108" s="5" t="s">
        <v>122</v>
      </c>
      <c r="C108" s="6" t="s">
        <v>260</v>
      </c>
      <c r="D108" s="10">
        <f>2*200</f>
        <v>400</v>
      </c>
      <c r="E108" s="18"/>
      <c r="F108" s="17">
        <f t="shared" si="3"/>
        <v>0</v>
      </c>
    </row>
    <row r="109" spans="1:6" ht="42" customHeight="1" x14ac:dyDescent="0.25">
      <c r="A109" s="9">
        <v>26</v>
      </c>
      <c r="B109" s="38" t="s">
        <v>360</v>
      </c>
      <c r="C109" s="39"/>
      <c r="D109" s="39"/>
      <c r="E109" s="39"/>
      <c r="F109" s="22"/>
    </row>
    <row r="110" spans="1:6" x14ac:dyDescent="0.25">
      <c r="A110" s="6" t="s">
        <v>80</v>
      </c>
      <c r="B110" s="5" t="s">
        <v>321</v>
      </c>
      <c r="C110" s="6" t="s">
        <v>277</v>
      </c>
      <c r="D110" s="10">
        <f>2*100</f>
        <v>200</v>
      </c>
      <c r="E110" s="18"/>
      <c r="F110" s="17">
        <f t="shared" si="3"/>
        <v>0</v>
      </c>
    </row>
    <row r="111" spans="1:6" x14ac:dyDescent="0.25">
      <c r="A111" s="6" t="s">
        <v>81</v>
      </c>
      <c r="B111" s="5" t="s">
        <v>322</v>
      </c>
      <c r="C111" s="6" t="s">
        <v>277</v>
      </c>
      <c r="D111" s="10">
        <f>2*300</f>
        <v>600</v>
      </c>
      <c r="E111" s="18"/>
      <c r="F111" s="17">
        <f t="shared" si="3"/>
        <v>0</v>
      </c>
    </row>
    <row r="112" spans="1:6" x14ac:dyDescent="0.25">
      <c r="A112" s="6" t="s">
        <v>150</v>
      </c>
      <c r="B112" s="5" t="s">
        <v>323</v>
      </c>
      <c r="C112" s="6" t="s">
        <v>277</v>
      </c>
      <c r="D112" s="10">
        <f>2*3000</f>
        <v>6000</v>
      </c>
      <c r="E112" s="18"/>
      <c r="F112" s="17">
        <f t="shared" si="3"/>
        <v>0</v>
      </c>
    </row>
    <row r="113" spans="1:12" ht="42" customHeight="1" x14ac:dyDescent="0.25">
      <c r="A113" s="9">
        <v>27</v>
      </c>
      <c r="B113" s="38" t="s">
        <v>361</v>
      </c>
      <c r="C113" s="39"/>
      <c r="D113" s="39"/>
      <c r="E113" s="39"/>
      <c r="F113" s="22"/>
      <c r="L113" s="21"/>
    </row>
    <row r="114" spans="1:12" ht="15.75" x14ac:dyDescent="0.25">
      <c r="A114" s="6" t="s">
        <v>83</v>
      </c>
      <c r="B114" s="5" t="s">
        <v>309</v>
      </c>
      <c r="C114" s="6" t="s">
        <v>277</v>
      </c>
      <c r="D114" s="10">
        <f>4*300</f>
        <v>1200</v>
      </c>
      <c r="E114" s="18"/>
      <c r="F114" s="17">
        <f t="shared" si="3"/>
        <v>0</v>
      </c>
      <c r="L114" s="21"/>
    </row>
    <row r="115" spans="1:12" ht="15.75" x14ac:dyDescent="0.25">
      <c r="A115" s="6" t="s">
        <v>151</v>
      </c>
      <c r="B115" s="5" t="s">
        <v>310</v>
      </c>
      <c r="C115" s="6" t="s">
        <v>277</v>
      </c>
      <c r="D115" s="10">
        <f>4*800</f>
        <v>3200</v>
      </c>
      <c r="E115" s="18"/>
      <c r="F115" s="17">
        <f t="shared" si="3"/>
        <v>0</v>
      </c>
      <c r="L115" s="21"/>
    </row>
    <row r="116" spans="1:12" ht="67.5" customHeight="1" x14ac:dyDescent="0.25">
      <c r="A116" s="9">
        <v>28</v>
      </c>
      <c r="B116" s="38" t="s">
        <v>362</v>
      </c>
      <c r="C116" s="39"/>
      <c r="D116" s="39"/>
      <c r="E116" s="39"/>
      <c r="F116" s="22"/>
    </row>
    <row r="117" spans="1:12" ht="30" customHeight="1" x14ac:dyDescent="0.25">
      <c r="A117" s="6" t="s">
        <v>84</v>
      </c>
      <c r="B117" s="19" t="s">
        <v>333</v>
      </c>
      <c r="C117" s="6" t="s">
        <v>260</v>
      </c>
      <c r="D117" s="12">
        <f>1*3000</f>
        <v>3000</v>
      </c>
      <c r="E117" s="16"/>
      <c r="F117" s="17">
        <f t="shared" ref="F117:F120" si="5">ROUND(D117*E117,2)</f>
        <v>0</v>
      </c>
    </row>
    <row r="118" spans="1:12" ht="30" customHeight="1" x14ac:dyDescent="0.25">
      <c r="A118" s="6" t="s">
        <v>85</v>
      </c>
      <c r="B118" s="19" t="s">
        <v>292</v>
      </c>
      <c r="C118" s="6" t="s">
        <v>260</v>
      </c>
      <c r="D118" s="12">
        <f>2*5000</f>
        <v>10000</v>
      </c>
      <c r="E118" s="16"/>
      <c r="F118" s="17">
        <f t="shared" si="5"/>
        <v>0</v>
      </c>
      <c r="H118" s="20"/>
    </row>
    <row r="119" spans="1:12" ht="30" customHeight="1" x14ac:dyDescent="0.25">
      <c r="A119" s="6" t="s">
        <v>152</v>
      </c>
      <c r="B119" s="19" t="s">
        <v>304</v>
      </c>
      <c r="C119" s="6" t="s">
        <v>260</v>
      </c>
      <c r="D119" s="12">
        <f>2*7000</f>
        <v>14000</v>
      </c>
      <c r="E119" s="16"/>
      <c r="F119" s="17">
        <f t="shared" si="5"/>
        <v>0</v>
      </c>
    </row>
    <row r="120" spans="1:12" ht="30" customHeight="1" x14ac:dyDescent="0.25">
      <c r="A120" s="6" t="s">
        <v>335</v>
      </c>
      <c r="B120" s="19" t="s">
        <v>334</v>
      </c>
      <c r="C120" s="6" t="s">
        <v>260</v>
      </c>
      <c r="D120" s="12">
        <f>1*10000</f>
        <v>10000</v>
      </c>
      <c r="E120" s="16"/>
      <c r="F120" s="17">
        <f t="shared" si="5"/>
        <v>0</v>
      </c>
    </row>
    <row r="121" spans="1:12" ht="42" customHeight="1" x14ac:dyDescent="0.25">
      <c r="A121" s="9">
        <v>29</v>
      </c>
      <c r="B121" s="38" t="s">
        <v>204</v>
      </c>
      <c r="C121" s="39"/>
      <c r="D121" s="39"/>
      <c r="E121" s="39"/>
      <c r="F121" s="22"/>
    </row>
    <row r="122" spans="1:12" x14ac:dyDescent="0.25">
      <c r="A122" s="6" t="s">
        <v>86</v>
      </c>
      <c r="B122" s="5" t="s">
        <v>153</v>
      </c>
      <c r="C122" s="6" t="s">
        <v>277</v>
      </c>
      <c r="D122" s="10">
        <f>6*30</f>
        <v>180</v>
      </c>
      <c r="E122" s="18"/>
      <c r="F122" s="17">
        <f t="shared" si="3"/>
        <v>0</v>
      </c>
    </row>
    <row r="123" spans="1:12" x14ac:dyDescent="0.25">
      <c r="A123" s="6" t="s">
        <v>336</v>
      </c>
      <c r="B123" s="5" t="s">
        <v>324</v>
      </c>
      <c r="C123" s="6" t="s">
        <v>277</v>
      </c>
      <c r="D123" s="10">
        <f>3*50</f>
        <v>150</v>
      </c>
      <c r="E123" s="18"/>
      <c r="F123" s="17">
        <f t="shared" si="3"/>
        <v>0</v>
      </c>
    </row>
    <row r="124" spans="1:12" x14ac:dyDescent="0.25">
      <c r="A124" s="6" t="s">
        <v>337</v>
      </c>
      <c r="B124" s="5" t="s">
        <v>72</v>
      </c>
      <c r="C124" s="6" t="s">
        <v>277</v>
      </c>
      <c r="D124" s="10">
        <f>3*100</f>
        <v>300</v>
      </c>
      <c r="E124" s="18"/>
      <c r="F124" s="17">
        <f t="shared" si="3"/>
        <v>0</v>
      </c>
    </row>
    <row r="125" spans="1:12" ht="42" customHeight="1" x14ac:dyDescent="0.25">
      <c r="A125" s="9">
        <v>30</v>
      </c>
      <c r="B125" s="38" t="s">
        <v>363</v>
      </c>
      <c r="C125" s="39"/>
      <c r="D125" s="39"/>
      <c r="E125" s="39"/>
      <c r="F125" s="22"/>
    </row>
    <row r="126" spans="1:12" x14ac:dyDescent="0.25">
      <c r="A126" s="6" t="s">
        <v>87</v>
      </c>
      <c r="B126" s="5" t="s">
        <v>76</v>
      </c>
      <c r="C126" s="6" t="s">
        <v>260</v>
      </c>
      <c r="D126" s="10">
        <f>2*500</f>
        <v>1000</v>
      </c>
      <c r="E126" s="18"/>
      <c r="F126" s="17">
        <f t="shared" si="3"/>
        <v>0</v>
      </c>
    </row>
    <row r="127" spans="1:12" ht="42" customHeight="1" x14ac:dyDescent="0.25">
      <c r="A127" s="9">
        <v>31</v>
      </c>
      <c r="B127" s="38" t="s">
        <v>79</v>
      </c>
      <c r="C127" s="39"/>
      <c r="D127" s="39"/>
      <c r="E127" s="39"/>
      <c r="F127" s="22"/>
    </row>
    <row r="128" spans="1:12" x14ac:dyDescent="0.25">
      <c r="A128" s="6" t="s">
        <v>88</v>
      </c>
      <c r="B128" s="5" t="s">
        <v>69</v>
      </c>
      <c r="C128" s="6" t="s">
        <v>260</v>
      </c>
      <c r="D128" s="10">
        <f>3*500</f>
        <v>1500</v>
      </c>
      <c r="E128" s="18"/>
      <c r="F128" s="17">
        <f t="shared" si="3"/>
        <v>0</v>
      </c>
    </row>
    <row r="129" spans="1:6" x14ac:dyDescent="0.25">
      <c r="A129" s="6" t="s">
        <v>154</v>
      </c>
      <c r="B129" s="5" t="s">
        <v>296</v>
      </c>
      <c r="C129" s="6" t="s">
        <v>260</v>
      </c>
      <c r="D129" s="10">
        <f>5*1500</f>
        <v>7500</v>
      </c>
      <c r="E129" s="18"/>
      <c r="F129" s="17">
        <f t="shared" si="3"/>
        <v>0</v>
      </c>
    </row>
    <row r="130" spans="1:6" ht="42" customHeight="1" x14ac:dyDescent="0.25">
      <c r="A130" s="9">
        <v>32</v>
      </c>
      <c r="B130" s="38" t="s">
        <v>82</v>
      </c>
      <c r="C130" s="39"/>
      <c r="D130" s="39"/>
      <c r="E130" s="39"/>
      <c r="F130" s="22"/>
    </row>
    <row r="131" spans="1:6" x14ac:dyDescent="0.25">
      <c r="A131" s="6" t="s">
        <v>90</v>
      </c>
      <c r="B131" s="5" t="s">
        <v>69</v>
      </c>
      <c r="C131" s="6" t="s">
        <v>260</v>
      </c>
      <c r="D131" s="10">
        <f>3*500</f>
        <v>1500</v>
      </c>
      <c r="E131" s="18"/>
      <c r="F131" s="17">
        <f t="shared" ref="F131:F132" si="6">ROUND(D131*E131,2)</f>
        <v>0</v>
      </c>
    </row>
    <row r="132" spans="1:6" x14ac:dyDescent="0.25">
      <c r="A132" s="6" t="s">
        <v>91</v>
      </c>
      <c r="B132" s="5" t="s">
        <v>296</v>
      </c>
      <c r="C132" s="6" t="s">
        <v>260</v>
      </c>
      <c r="D132" s="10">
        <f>5*1500</f>
        <v>7500</v>
      </c>
      <c r="E132" s="18"/>
      <c r="F132" s="17">
        <f t="shared" si="6"/>
        <v>0</v>
      </c>
    </row>
    <row r="133" spans="1:6" ht="42" customHeight="1" x14ac:dyDescent="0.25">
      <c r="A133" s="9">
        <v>33</v>
      </c>
      <c r="B133" s="38" t="s">
        <v>155</v>
      </c>
      <c r="C133" s="39"/>
      <c r="D133" s="39"/>
      <c r="E133" s="39"/>
      <c r="F133" s="22"/>
    </row>
    <row r="134" spans="1:6" x14ac:dyDescent="0.25">
      <c r="A134" s="6" t="s">
        <v>92</v>
      </c>
      <c r="B134" s="5" t="s">
        <v>11</v>
      </c>
      <c r="C134" s="6" t="s">
        <v>260</v>
      </c>
      <c r="D134" s="10">
        <f>3*50</f>
        <v>150</v>
      </c>
      <c r="E134" s="18"/>
      <c r="F134" s="17">
        <f t="shared" si="3"/>
        <v>0</v>
      </c>
    </row>
    <row r="135" spans="1:6" x14ac:dyDescent="0.25">
      <c r="A135" s="6" t="s">
        <v>93</v>
      </c>
      <c r="B135" s="5" t="s">
        <v>3</v>
      </c>
      <c r="C135" s="6" t="s">
        <v>260</v>
      </c>
      <c r="D135" s="10">
        <f>3*100</f>
        <v>300</v>
      </c>
      <c r="E135" s="18"/>
      <c r="F135" s="17">
        <f t="shared" si="3"/>
        <v>0</v>
      </c>
    </row>
    <row r="136" spans="1:6" ht="42" customHeight="1" x14ac:dyDescent="0.25">
      <c r="A136" s="9">
        <v>34</v>
      </c>
      <c r="B136" s="38" t="s">
        <v>205</v>
      </c>
      <c r="C136" s="39"/>
      <c r="D136" s="39"/>
      <c r="E136" s="39"/>
      <c r="F136" s="22"/>
    </row>
    <row r="137" spans="1:6" x14ac:dyDescent="0.25">
      <c r="A137" s="6" t="s">
        <v>94</v>
      </c>
      <c r="B137" s="5" t="s">
        <v>325</v>
      </c>
      <c r="C137" s="6" t="s">
        <v>260</v>
      </c>
      <c r="D137" s="10">
        <f>1*50</f>
        <v>50</v>
      </c>
      <c r="E137" s="18"/>
      <c r="F137" s="17">
        <f t="shared" si="3"/>
        <v>0</v>
      </c>
    </row>
    <row r="138" spans="1:6" x14ac:dyDescent="0.25">
      <c r="A138" s="6" t="s">
        <v>338</v>
      </c>
      <c r="B138" s="5" t="s">
        <v>149</v>
      </c>
      <c r="C138" s="6" t="s">
        <v>260</v>
      </c>
      <c r="D138" s="10">
        <f>1*100</f>
        <v>100</v>
      </c>
      <c r="E138" s="18"/>
      <c r="F138" s="17">
        <f t="shared" si="3"/>
        <v>0</v>
      </c>
    </row>
    <row r="139" spans="1:6" x14ac:dyDescent="0.25">
      <c r="A139" s="6" t="s">
        <v>339</v>
      </c>
      <c r="B139" s="5" t="s">
        <v>120</v>
      </c>
      <c r="C139" s="6" t="s">
        <v>260</v>
      </c>
      <c r="D139" s="10">
        <f>1*500</f>
        <v>500</v>
      </c>
      <c r="E139" s="18"/>
      <c r="F139" s="17">
        <f t="shared" ref="F139:F202" si="7">ROUND(D139*E139,2)</f>
        <v>0</v>
      </c>
    </row>
    <row r="140" spans="1:6" ht="30" customHeight="1" x14ac:dyDescent="0.25">
      <c r="A140" s="9">
        <v>35</v>
      </c>
      <c r="B140" s="38" t="s">
        <v>364</v>
      </c>
      <c r="C140" s="39"/>
      <c r="D140" s="39"/>
      <c r="E140" s="39"/>
      <c r="F140" s="22"/>
    </row>
    <row r="141" spans="1:6" x14ac:dyDescent="0.25">
      <c r="A141" s="6" t="s">
        <v>95</v>
      </c>
      <c r="B141" s="5" t="s">
        <v>156</v>
      </c>
      <c r="C141" s="6" t="s">
        <v>249</v>
      </c>
      <c r="D141" s="10">
        <v>100</v>
      </c>
      <c r="E141" s="18"/>
      <c r="F141" s="17">
        <f t="shared" si="7"/>
        <v>0</v>
      </c>
    </row>
    <row r="142" spans="1:6" ht="30" customHeight="1" x14ac:dyDescent="0.25">
      <c r="A142" s="9">
        <v>36</v>
      </c>
      <c r="B142" s="38" t="s">
        <v>365</v>
      </c>
      <c r="C142" s="39"/>
      <c r="D142" s="39"/>
      <c r="E142" s="39"/>
      <c r="F142" s="22"/>
    </row>
    <row r="143" spans="1:6" x14ac:dyDescent="0.25">
      <c r="A143" s="6" t="s">
        <v>97</v>
      </c>
      <c r="B143" s="5" t="s">
        <v>156</v>
      </c>
      <c r="C143" s="6" t="s">
        <v>249</v>
      </c>
      <c r="D143" s="10">
        <v>100</v>
      </c>
      <c r="E143" s="18"/>
      <c r="F143" s="17">
        <f t="shared" si="7"/>
        <v>0</v>
      </c>
    </row>
    <row r="144" spans="1:6" ht="30" customHeight="1" x14ac:dyDescent="0.25">
      <c r="A144" s="9">
        <v>37</v>
      </c>
      <c r="B144" s="38" t="s">
        <v>366</v>
      </c>
      <c r="C144" s="39"/>
      <c r="D144" s="39"/>
      <c r="E144" s="39"/>
      <c r="F144" s="22"/>
    </row>
    <row r="145" spans="1:6" x14ac:dyDescent="0.25">
      <c r="A145" s="6" t="s">
        <v>98</v>
      </c>
      <c r="B145" s="5" t="s">
        <v>326</v>
      </c>
      <c r="C145" s="6" t="s">
        <v>249</v>
      </c>
      <c r="D145" s="10">
        <v>20</v>
      </c>
      <c r="E145" s="18"/>
      <c r="F145" s="17">
        <f t="shared" si="7"/>
        <v>0</v>
      </c>
    </row>
    <row r="146" spans="1:6" ht="18.75" customHeight="1" x14ac:dyDescent="0.25">
      <c r="A146" s="9">
        <v>38</v>
      </c>
      <c r="B146" s="38" t="s">
        <v>89</v>
      </c>
      <c r="C146" s="39"/>
      <c r="D146" s="39"/>
      <c r="E146" s="39"/>
      <c r="F146" s="22"/>
    </row>
    <row r="147" spans="1:6" s="11" customFormat="1" ht="28.9" customHeight="1" x14ac:dyDescent="0.25">
      <c r="A147" s="6" t="s">
        <v>99</v>
      </c>
      <c r="B147" s="8" t="s">
        <v>328</v>
      </c>
      <c r="C147" s="6" t="s">
        <v>249</v>
      </c>
      <c r="D147" s="12">
        <f>3*20</f>
        <v>60</v>
      </c>
      <c r="E147" s="16"/>
      <c r="F147" s="17">
        <f t="shared" si="7"/>
        <v>0</v>
      </c>
    </row>
    <row r="148" spans="1:6" s="11" customFormat="1" ht="28.15" customHeight="1" x14ac:dyDescent="0.25">
      <c r="A148" s="6" t="s">
        <v>101</v>
      </c>
      <c r="B148" s="8" t="s">
        <v>327</v>
      </c>
      <c r="C148" s="6" t="s">
        <v>249</v>
      </c>
      <c r="D148" s="12">
        <f>3*50</f>
        <v>150</v>
      </c>
      <c r="E148" s="16"/>
      <c r="F148" s="17">
        <f t="shared" si="7"/>
        <v>0</v>
      </c>
    </row>
    <row r="149" spans="1:6" s="11" customFormat="1" ht="30" x14ac:dyDescent="0.25">
      <c r="A149" s="6" t="s">
        <v>160</v>
      </c>
      <c r="B149" s="8" t="s">
        <v>329</v>
      </c>
      <c r="C149" s="6" t="s">
        <v>249</v>
      </c>
      <c r="D149" s="12">
        <f>3*100</f>
        <v>300</v>
      </c>
      <c r="E149" s="16"/>
      <c r="F149" s="17">
        <f t="shared" si="7"/>
        <v>0</v>
      </c>
    </row>
    <row r="150" spans="1:6" ht="30" customHeight="1" x14ac:dyDescent="0.25">
      <c r="A150" s="9">
        <v>39</v>
      </c>
      <c r="B150" s="38" t="s">
        <v>157</v>
      </c>
      <c r="C150" s="39"/>
      <c r="D150" s="39"/>
      <c r="E150" s="39"/>
      <c r="F150" s="22"/>
    </row>
    <row r="151" spans="1:6" x14ac:dyDescent="0.25">
      <c r="A151" s="6" t="s">
        <v>104</v>
      </c>
      <c r="B151" s="5" t="s">
        <v>350</v>
      </c>
      <c r="C151" s="6" t="s">
        <v>277</v>
      </c>
      <c r="D151" s="10">
        <f>10*10</f>
        <v>100</v>
      </c>
      <c r="E151" s="18"/>
      <c r="F151" s="17">
        <f t="shared" si="7"/>
        <v>0</v>
      </c>
    </row>
    <row r="152" spans="1:6" x14ac:dyDescent="0.25">
      <c r="A152" s="6" t="s">
        <v>105</v>
      </c>
      <c r="B152" s="5" t="s">
        <v>351</v>
      </c>
      <c r="C152" s="6" t="s">
        <v>277</v>
      </c>
      <c r="D152" s="10">
        <f>10*20</f>
        <v>200</v>
      </c>
      <c r="E152" s="18"/>
      <c r="F152" s="17">
        <f t="shared" si="7"/>
        <v>0</v>
      </c>
    </row>
    <row r="153" spans="1:6" x14ac:dyDescent="0.25">
      <c r="A153" s="6" t="s">
        <v>161</v>
      </c>
      <c r="B153" s="5" t="s">
        <v>352</v>
      </c>
      <c r="C153" s="6" t="s">
        <v>277</v>
      </c>
      <c r="D153" s="10">
        <f>10*30</f>
        <v>300</v>
      </c>
      <c r="E153" s="18"/>
      <c r="F153" s="17">
        <f t="shared" si="7"/>
        <v>0</v>
      </c>
    </row>
    <row r="154" spans="1:6" ht="30" customHeight="1" x14ac:dyDescent="0.25">
      <c r="A154" s="9">
        <v>40</v>
      </c>
      <c r="B154" s="38" t="s">
        <v>158</v>
      </c>
      <c r="C154" s="39"/>
      <c r="D154" s="39"/>
      <c r="E154" s="39"/>
      <c r="F154" s="22"/>
    </row>
    <row r="155" spans="1:6" x14ac:dyDescent="0.25">
      <c r="A155" s="6" t="s">
        <v>106</v>
      </c>
      <c r="B155" s="5" t="s">
        <v>350</v>
      </c>
      <c r="C155" s="6" t="s">
        <v>277</v>
      </c>
      <c r="D155" s="10">
        <f>10*10</f>
        <v>100</v>
      </c>
      <c r="E155" s="18"/>
      <c r="F155" s="17">
        <f t="shared" si="7"/>
        <v>0</v>
      </c>
    </row>
    <row r="156" spans="1:6" x14ac:dyDescent="0.25">
      <c r="A156" s="6" t="s">
        <v>162</v>
      </c>
      <c r="B156" s="5" t="s">
        <v>351</v>
      </c>
      <c r="C156" s="6" t="s">
        <v>277</v>
      </c>
      <c r="D156" s="10">
        <f>10*20</f>
        <v>200</v>
      </c>
      <c r="E156" s="18"/>
      <c r="F156" s="17">
        <f t="shared" si="7"/>
        <v>0</v>
      </c>
    </row>
    <row r="157" spans="1:6" x14ac:dyDescent="0.25">
      <c r="A157" s="6" t="s">
        <v>163</v>
      </c>
      <c r="B157" s="5" t="s">
        <v>352</v>
      </c>
      <c r="C157" s="6" t="s">
        <v>277</v>
      </c>
      <c r="D157" s="10">
        <f>10*30</f>
        <v>300</v>
      </c>
      <c r="E157" s="18"/>
      <c r="F157" s="17">
        <f t="shared" si="7"/>
        <v>0</v>
      </c>
    </row>
    <row r="158" spans="1:6" ht="30" customHeight="1" x14ac:dyDescent="0.25">
      <c r="A158" s="9">
        <v>41</v>
      </c>
      <c r="B158" s="38" t="s">
        <v>159</v>
      </c>
      <c r="C158" s="39"/>
      <c r="D158" s="39"/>
      <c r="E158" s="39"/>
      <c r="F158" s="22"/>
    </row>
    <row r="159" spans="1:6" x14ac:dyDescent="0.25">
      <c r="A159" s="6" t="s">
        <v>107</v>
      </c>
      <c r="B159" s="5" t="s">
        <v>350</v>
      </c>
      <c r="C159" s="6" t="s">
        <v>277</v>
      </c>
      <c r="D159" s="10">
        <f>10*10</f>
        <v>100</v>
      </c>
      <c r="E159" s="18"/>
      <c r="F159" s="17">
        <f t="shared" si="7"/>
        <v>0</v>
      </c>
    </row>
    <row r="160" spans="1:6" x14ac:dyDescent="0.25">
      <c r="A160" s="6" t="s">
        <v>164</v>
      </c>
      <c r="B160" s="5" t="s">
        <v>351</v>
      </c>
      <c r="C160" s="6" t="s">
        <v>277</v>
      </c>
      <c r="D160" s="10">
        <f>10*20</f>
        <v>200</v>
      </c>
      <c r="E160" s="18"/>
      <c r="F160" s="17">
        <f t="shared" si="7"/>
        <v>0</v>
      </c>
    </row>
    <row r="161" spans="1:6" x14ac:dyDescent="0.25">
      <c r="A161" s="6" t="s">
        <v>165</v>
      </c>
      <c r="B161" s="5" t="s">
        <v>352</v>
      </c>
      <c r="C161" s="6" t="s">
        <v>277</v>
      </c>
      <c r="D161" s="10">
        <f>10*30</f>
        <v>300</v>
      </c>
      <c r="E161" s="18"/>
      <c r="F161" s="17">
        <f t="shared" si="7"/>
        <v>0</v>
      </c>
    </row>
    <row r="162" spans="1:6" ht="18.75" customHeight="1" x14ac:dyDescent="0.25">
      <c r="A162" s="9">
        <v>42</v>
      </c>
      <c r="B162" s="38" t="s">
        <v>96</v>
      </c>
      <c r="C162" s="39"/>
      <c r="D162" s="39"/>
      <c r="E162" s="39"/>
      <c r="F162" s="22"/>
    </row>
    <row r="163" spans="1:6" x14ac:dyDescent="0.25">
      <c r="A163" s="6" t="s">
        <v>108</v>
      </c>
      <c r="B163" s="5" t="s">
        <v>331</v>
      </c>
      <c r="C163" s="6" t="s">
        <v>255</v>
      </c>
      <c r="D163" s="10">
        <f>1*100</f>
        <v>100</v>
      </c>
      <c r="E163" s="18"/>
      <c r="F163" s="17">
        <f t="shared" si="7"/>
        <v>0</v>
      </c>
    </row>
    <row r="164" spans="1:6" x14ac:dyDescent="0.25">
      <c r="A164" s="6" t="s">
        <v>167</v>
      </c>
      <c r="B164" s="5" t="s">
        <v>330</v>
      </c>
      <c r="C164" s="6" t="s">
        <v>255</v>
      </c>
      <c r="D164" s="10">
        <f>1*300</f>
        <v>300</v>
      </c>
      <c r="E164" s="18"/>
      <c r="F164" s="17">
        <f t="shared" si="7"/>
        <v>0</v>
      </c>
    </row>
    <row r="165" spans="1:6" x14ac:dyDescent="0.25">
      <c r="A165" s="6" t="s">
        <v>340</v>
      </c>
      <c r="B165" s="5" t="s">
        <v>166</v>
      </c>
      <c r="C165" s="6" t="s">
        <v>255</v>
      </c>
      <c r="D165" s="10">
        <f>1*500</f>
        <v>500</v>
      </c>
      <c r="E165" s="18"/>
      <c r="F165" s="17">
        <f t="shared" si="7"/>
        <v>0</v>
      </c>
    </row>
    <row r="166" spans="1:6" ht="18.75" customHeight="1" x14ac:dyDescent="0.25">
      <c r="A166" s="9">
        <v>43</v>
      </c>
      <c r="B166" s="38" t="s">
        <v>168</v>
      </c>
      <c r="C166" s="39"/>
      <c r="D166" s="39"/>
      <c r="E166" s="39"/>
      <c r="F166" s="22"/>
    </row>
    <row r="167" spans="1:6" s="11" customFormat="1" ht="30" x14ac:dyDescent="0.25">
      <c r="A167" s="6" t="s">
        <v>109</v>
      </c>
      <c r="B167" s="8" t="s">
        <v>100</v>
      </c>
      <c r="C167" s="6" t="s">
        <v>284</v>
      </c>
      <c r="D167" s="12">
        <f>24*10*10</f>
        <v>2400</v>
      </c>
      <c r="E167" s="16"/>
      <c r="F167" s="17">
        <f t="shared" si="7"/>
        <v>0</v>
      </c>
    </row>
    <row r="168" spans="1:6" s="11" customFormat="1" ht="30" x14ac:dyDescent="0.25">
      <c r="A168" s="6" t="s">
        <v>171</v>
      </c>
      <c r="B168" s="8" t="s">
        <v>102</v>
      </c>
      <c r="C168" s="6" t="s">
        <v>284</v>
      </c>
      <c r="D168" s="12">
        <f>24*30*10</f>
        <v>7200</v>
      </c>
      <c r="E168" s="16"/>
      <c r="F168" s="17">
        <f t="shared" si="7"/>
        <v>0</v>
      </c>
    </row>
    <row r="169" spans="1:6" ht="18.75" customHeight="1" x14ac:dyDescent="0.25">
      <c r="A169" s="9">
        <v>44</v>
      </c>
      <c r="B169" s="38" t="s">
        <v>103</v>
      </c>
      <c r="C169" s="39"/>
      <c r="D169" s="39"/>
      <c r="E169" s="39"/>
      <c r="F169" s="22"/>
    </row>
    <row r="170" spans="1:6" s="11" customFormat="1" ht="45" x14ac:dyDescent="0.25">
      <c r="A170" s="6" t="s">
        <v>110</v>
      </c>
      <c r="B170" s="8" t="s">
        <v>169</v>
      </c>
      <c r="C170" s="6" t="s">
        <v>246</v>
      </c>
      <c r="D170" s="12">
        <v>2000</v>
      </c>
      <c r="E170" s="16"/>
      <c r="F170" s="17">
        <f t="shared" si="7"/>
        <v>0</v>
      </c>
    </row>
    <row r="171" spans="1:6" s="11" customFormat="1" ht="45" x14ac:dyDescent="0.25">
      <c r="A171" s="6" t="s">
        <v>184</v>
      </c>
      <c r="B171" s="8" t="s">
        <v>170</v>
      </c>
      <c r="C171" s="6" t="s">
        <v>212</v>
      </c>
      <c r="D171" s="12">
        <v>4000</v>
      </c>
      <c r="E171" s="16"/>
      <c r="F171" s="17">
        <f t="shared" si="7"/>
        <v>0</v>
      </c>
    </row>
    <row r="172" spans="1:6" ht="30" customHeight="1" x14ac:dyDescent="0.25">
      <c r="A172" s="9">
        <v>45</v>
      </c>
      <c r="B172" s="38" t="s">
        <v>367</v>
      </c>
      <c r="C172" s="39"/>
      <c r="D172" s="39"/>
      <c r="E172" s="39"/>
      <c r="F172" s="22"/>
    </row>
    <row r="173" spans="1:6" s="13" customFormat="1" ht="45" x14ac:dyDescent="0.25">
      <c r="A173" s="6" t="s">
        <v>112</v>
      </c>
      <c r="B173" s="8" t="s">
        <v>206</v>
      </c>
      <c r="C173" s="6" t="s">
        <v>246</v>
      </c>
      <c r="D173" s="9">
        <v>9000</v>
      </c>
      <c r="E173" s="16"/>
      <c r="F173" s="17">
        <f t="shared" si="7"/>
        <v>0</v>
      </c>
    </row>
    <row r="174" spans="1:6" s="13" customFormat="1" ht="45" x14ac:dyDescent="0.25">
      <c r="A174" s="6" t="s">
        <v>185</v>
      </c>
      <c r="B174" s="8" t="s">
        <v>207</v>
      </c>
      <c r="C174" s="6" t="s">
        <v>246</v>
      </c>
      <c r="D174" s="9">
        <v>7000</v>
      </c>
      <c r="E174" s="16"/>
      <c r="F174" s="17">
        <f t="shared" si="7"/>
        <v>0</v>
      </c>
    </row>
    <row r="175" spans="1:6" s="13" customFormat="1" ht="45" x14ac:dyDescent="0.25">
      <c r="A175" s="6" t="s">
        <v>186</v>
      </c>
      <c r="B175" s="8" t="s">
        <v>208</v>
      </c>
      <c r="C175" s="6" t="s">
        <v>246</v>
      </c>
      <c r="D175" s="9">
        <v>7000</v>
      </c>
      <c r="E175" s="16"/>
      <c r="F175" s="17">
        <f t="shared" si="7"/>
        <v>0</v>
      </c>
    </row>
    <row r="176" spans="1:6" s="13" customFormat="1" ht="45" x14ac:dyDescent="0.25">
      <c r="A176" s="6" t="s">
        <v>187</v>
      </c>
      <c r="B176" s="8" t="s">
        <v>209</v>
      </c>
      <c r="C176" s="6" t="s">
        <v>246</v>
      </c>
      <c r="D176" s="9">
        <v>7000</v>
      </c>
      <c r="E176" s="16"/>
      <c r="F176" s="17">
        <f t="shared" si="7"/>
        <v>0</v>
      </c>
    </row>
    <row r="177" spans="1:6" ht="30" customHeight="1" x14ac:dyDescent="0.25">
      <c r="A177" s="9">
        <v>46</v>
      </c>
      <c r="B177" s="38" t="s">
        <v>368</v>
      </c>
      <c r="C177" s="39"/>
      <c r="D177" s="39"/>
      <c r="E177" s="39"/>
      <c r="F177" s="22"/>
    </row>
    <row r="178" spans="1:6" s="13" customFormat="1" ht="45" x14ac:dyDescent="0.25">
      <c r="A178" s="6" t="s">
        <v>114</v>
      </c>
      <c r="B178" s="8" t="s">
        <v>297</v>
      </c>
      <c r="C178" s="6" t="s">
        <v>279</v>
      </c>
      <c r="D178" s="9">
        <v>2000</v>
      </c>
      <c r="E178" s="16"/>
      <c r="F178" s="17">
        <f t="shared" si="7"/>
        <v>0</v>
      </c>
    </row>
    <row r="179" spans="1:6" s="13" customFormat="1" ht="45" x14ac:dyDescent="0.25">
      <c r="A179" s="6" t="s">
        <v>172</v>
      </c>
      <c r="B179" s="8" t="s">
        <v>298</v>
      </c>
      <c r="C179" s="6" t="s">
        <v>246</v>
      </c>
      <c r="D179" s="9">
        <v>7000</v>
      </c>
      <c r="E179" s="16"/>
      <c r="F179" s="17">
        <f t="shared" si="7"/>
        <v>0</v>
      </c>
    </row>
    <row r="180" spans="1:6" s="13" customFormat="1" ht="45" x14ac:dyDescent="0.25">
      <c r="A180" s="6" t="s">
        <v>341</v>
      </c>
      <c r="B180" s="8" t="s">
        <v>299</v>
      </c>
      <c r="C180" s="6" t="s">
        <v>246</v>
      </c>
      <c r="D180" s="9">
        <v>7000</v>
      </c>
      <c r="E180" s="16"/>
      <c r="F180" s="17">
        <f t="shared" si="7"/>
        <v>0</v>
      </c>
    </row>
    <row r="181" spans="1:6" s="13" customFormat="1" ht="45" x14ac:dyDescent="0.25">
      <c r="A181" s="6" t="s">
        <v>342</v>
      </c>
      <c r="B181" s="8" t="s">
        <v>300</v>
      </c>
      <c r="C181" s="6" t="s">
        <v>246</v>
      </c>
      <c r="D181" s="9">
        <v>7000</v>
      </c>
      <c r="E181" s="16"/>
      <c r="F181" s="17">
        <f t="shared" si="7"/>
        <v>0</v>
      </c>
    </row>
    <row r="182" spans="1:6" s="11" customFormat="1" ht="45" x14ac:dyDescent="0.25">
      <c r="A182" s="6" t="s">
        <v>343</v>
      </c>
      <c r="B182" s="8" t="s">
        <v>301</v>
      </c>
      <c r="C182" s="6" t="s">
        <v>246</v>
      </c>
      <c r="D182" s="9">
        <v>7000</v>
      </c>
      <c r="E182" s="16"/>
      <c r="F182" s="17">
        <f t="shared" si="7"/>
        <v>0</v>
      </c>
    </row>
    <row r="183" spans="1:6" ht="30" customHeight="1" x14ac:dyDescent="0.25">
      <c r="A183" s="9">
        <v>47</v>
      </c>
      <c r="B183" s="38" t="s">
        <v>174</v>
      </c>
      <c r="C183" s="39"/>
      <c r="D183" s="39"/>
      <c r="E183" s="39"/>
      <c r="F183" s="22"/>
    </row>
    <row r="184" spans="1:6" x14ac:dyDescent="0.25">
      <c r="A184" s="6" t="s">
        <v>115</v>
      </c>
      <c r="B184" s="5" t="s">
        <v>302</v>
      </c>
      <c r="C184" s="6" t="s">
        <v>258</v>
      </c>
      <c r="D184" s="10">
        <f>100*50</f>
        <v>5000</v>
      </c>
      <c r="E184" s="18"/>
      <c r="F184" s="17">
        <f t="shared" si="7"/>
        <v>0</v>
      </c>
    </row>
    <row r="185" spans="1:6" s="11" customFormat="1" x14ac:dyDescent="0.25">
      <c r="A185" s="6" t="s">
        <v>173</v>
      </c>
      <c r="B185" s="8" t="s">
        <v>303</v>
      </c>
      <c r="C185" s="6" t="s">
        <v>258</v>
      </c>
      <c r="D185" s="12">
        <f>50*100</f>
        <v>5000</v>
      </c>
      <c r="E185" s="16"/>
      <c r="F185" s="17">
        <f t="shared" si="7"/>
        <v>0</v>
      </c>
    </row>
    <row r="186" spans="1:6" ht="30" customHeight="1" x14ac:dyDescent="0.25">
      <c r="A186" s="9">
        <v>48</v>
      </c>
      <c r="B186" s="38" t="s">
        <v>175</v>
      </c>
      <c r="C186" s="39"/>
      <c r="D186" s="39"/>
      <c r="E186" s="39"/>
      <c r="F186" s="22"/>
    </row>
    <row r="187" spans="1:6" x14ac:dyDescent="0.25">
      <c r="A187" s="6" t="s">
        <v>116</v>
      </c>
      <c r="B187" s="5" t="s">
        <v>302</v>
      </c>
      <c r="C187" s="6" t="s">
        <v>258</v>
      </c>
      <c r="D187" s="10">
        <f>100*50</f>
        <v>5000</v>
      </c>
      <c r="E187" s="18"/>
      <c r="F187" s="17">
        <f t="shared" si="7"/>
        <v>0</v>
      </c>
    </row>
    <row r="188" spans="1:6" s="11" customFormat="1" x14ac:dyDescent="0.25">
      <c r="A188" s="6" t="s">
        <v>344</v>
      </c>
      <c r="B188" s="8" t="s">
        <v>303</v>
      </c>
      <c r="C188" s="6" t="s">
        <v>258</v>
      </c>
      <c r="D188" s="12">
        <f>50*100</f>
        <v>5000</v>
      </c>
      <c r="E188" s="16"/>
      <c r="F188" s="17">
        <f t="shared" si="7"/>
        <v>0</v>
      </c>
    </row>
    <row r="189" spans="1:6" ht="45.6" customHeight="1" x14ac:dyDescent="0.25">
      <c r="A189" s="9">
        <v>49</v>
      </c>
      <c r="B189" s="38" t="s">
        <v>369</v>
      </c>
      <c r="C189" s="39"/>
      <c r="D189" s="39"/>
      <c r="E189" s="39"/>
      <c r="F189" s="22"/>
    </row>
    <row r="190" spans="1:6" s="11" customFormat="1" ht="30" x14ac:dyDescent="0.25">
      <c r="A190" s="6" t="s">
        <v>117</v>
      </c>
      <c r="B190" s="8" t="s">
        <v>285</v>
      </c>
      <c r="C190" s="6" t="s">
        <v>283</v>
      </c>
      <c r="D190" s="12">
        <v>60</v>
      </c>
      <c r="E190" s="16"/>
      <c r="F190" s="17">
        <f t="shared" si="7"/>
        <v>0</v>
      </c>
    </row>
    <row r="191" spans="1:6" ht="43.15" customHeight="1" x14ac:dyDescent="0.25">
      <c r="A191" s="9">
        <v>50</v>
      </c>
      <c r="B191" s="38" t="s">
        <v>370</v>
      </c>
      <c r="C191" s="39"/>
      <c r="D191" s="39"/>
      <c r="E191" s="39"/>
      <c r="F191" s="22"/>
    </row>
    <row r="192" spans="1:6" x14ac:dyDescent="0.25">
      <c r="A192" s="6" t="s">
        <v>118</v>
      </c>
      <c r="B192" s="5" t="s">
        <v>176</v>
      </c>
      <c r="C192" s="6" t="s">
        <v>260</v>
      </c>
      <c r="D192" s="10">
        <v>60</v>
      </c>
      <c r="E192" s="18"/>
      <c r="F192" s="17">
        <f t="shared" si="7"/>
        <v>0</v>
      </c>
    </row>
    <row r="193" spans="1:8" ht="45" customHeight="1" x14ac:dyDescent="0.25">
      <c r="A193" s="9">
        <v>51</v>
      </c>
      <c r="B193" s="38" t="s">
        <v>371</v>
      </c>
      <c r="C193" s="39"/>
      <c r="D193" s="39"/>
      <c r="E193" s="39"/>
      <c r="F193" s="22"/>
    </row>
    <row r="194" spans="1:8" s="11" customFormat="1" ht="30" x14ac:dyDescent="0.25">
      <c r="A194" s="6" t="s">
        <v>177</v>
      </c>
      <c r="B194" s="8" t="s">
        <v>288</v>
      </c>
      <c r="C194" s="6" t="s">
        <v>284</v>
      </c>
      <c r="D194" s="12">
        <v>60</v>
      </c>
      <c r="E194" s="16"/>
      <c r="F194" s="17">
        <f t="shared" si="7"/>
        <v>0</v>
      </c>
    </row>
    <row r="195" spans="1:8" ht="18.75" customHeight="1" x14ac:dyDescent="0.25">
      <c r="A195" s="9">
        <v>52</v>
      </c>
      <c r="B195" s="38" t="s">
        <v>111</v>
      </c>
      <c r="C195" s="39"/>
      <c r="D195" s="39"/>
      <c r="E195" s="39"/>
      <c r="F195" s="22"/>
    </row>
    <row r="196" spans="1:8" x14ac:dyDescent="0.25">
      <c r="A196" s="6" t="s">
        <v>180</v>
      </c>
      <c r="B196" s="5" t="s">
        <v>332</v>
      </c>
      <c r="C196" s="6" t="s">
        <v>277</v>
      </c>
      <c r="D196" s="10">
        <f>30*100</f>
        <v>3000</v>
      </c>
      <c r="E196" s="18"/>
      <c r="F196" s="17">
        <f t="shared" si="7"/>
        <v>0</v>
      </c>
    </row>
    <row r="197" spans="1:8" ht="30" customHeight="1" x14ac:dyDescent="0.25">
      <c r="A197" s="9">
        <v>53</v>
      </c>
      <c r="B197" s="38" t="s">
        <v>113</v>
      </c>
      <c r="C197" s="39"/>
      <c r="D197" s="39"/>
      <c r="E197" s="39"/>
      <c r="F197" s="23"/>
    </row>
    <row r="198" spans="1:8" s="11" customFormat="1" ht="30" x14ac:dyDescent="0.25">
      <c r="A198" s="6" t="s">
        <v>182</v>
      </c>
      <c r="B198" s="8" t="s">
        <v>178</v>
      </c>
      <c r="C198" s="6" t="s">
        <v>260</v>
      </c>
      <c r="D198" s="12">
        <v>10000</v>
      </c>
      <c r="E198" s="16"/>
      <c r="F198" s="17">
        <f t="shared" si="7"/>
        <v>0</v>
      </c>
    </row>
    <row r="199" spans="1:8" ht="33.75" customHeight="1" x14ac:dyDescent="0.25">
      <c r="A199" s="9">
        <v>54</v>
      </c>
      <c r="B199" s="38" t="s">
        <v>287</v>
      </c>
      <c r="C199" s="39"/>
      <c r="D199" s="39"/>
      <c r="E199" s="39"/>
      <c r="F199" s="22"/>
    </row>
    <row r="200" spans="1:8" s="11" customFormat="1" ht="30" x14ac:dyDescent="0.25">
      <c r="A200" s="6" t="s">
        <v>210</v>
      </c>
      <c r="B200" s="8" t="s">
        <v>179</v>
      </c>
      <c r="C200" s="6" t="s">
        <v>246</v>
      </c>
      <c r="D200" s="12">
        <v>3000</v>
      </c>
      <c r="E200" s="16"/>
      <c r="F200" s="17">
        <f t="shared" si="7"/>
        <v>0</v>
      </c>
    </row>
    <row r="201" spans="1:8" ht="30" customHeight="1" x14ac:dyDescent="0.25">
      <c r="A201" s="9">
        <v>55</v>
      </c>
      <c r="B201" s="38" t="s">
        <v>271</v>
      </c>
      <c r="C201" s="39"/>
      <c r="D201" s="39"/>
      <c r="E201" s="39"/>
      <c r="F201" s="22"/>
    </row>
    <row r="202" spans="1:8" s="11" customFormat="1" ht="30" x14ac:dyDescent="0.25">
      <c r="A202" s="6" t="s">
        <v>281</v>
      </c>
      <c r="B202" s="8" t="s">
        <v>181</v>
      </c>
      <c r="C202" s="6" t="s">
        <v>280</v>
      </c>
      <c r="D202" s="12">
        <v>2000</v>
      </c>
      <c r="E202" s="16"/>
      <c r="F202" s="17">
        <f t="shared" si="7"/>
        <v>0</v>
      </c>
    </row>
    <row r="203" spans="1:8" ht="30" customHeight="1" x14ac:dyDescent="0.25">
      <c r="A203" s="9">
        <v>56</v>
      </c>
      <c r="B203" s="38" t="s">
        <v>272</v>
      </c>
      <c r="C203" s="39"/>
      <c r="D203" s="39"/>
      <c r="E203" s="39"/>
      <c r="F203" s="22"/>
    </row>
    <row r="204" spans="1:8" ht="30" customHeight="1" x14ac:dyDescent="0.25">
      <c r="A204" s="6" t="s">
        <v>295</v>
      </c>
      <c r="B204" s="8" t="s">
        <v>211</v>
      </c>
      <c r="C204" s="6" t="s">
        <v>280</v>
      </c>
      <c r="D204" s="12">
        <v>1500</v>
      </c>
      <c r="E204" s="16"/>
      <c r="F204" s="17">
        <f t="shared" ref="F204" si="8">ROUND(D204*E204,2)</f>
        <v>0</v>
      </c>
    </row>
    <row r="205" spans="1:8" x14ac:dyDescent="0.25">
      <c r="A205" s="43" t="s">
        <v>379</v>
      </c>
      <c r="B205" s="43"/>
      <c r="C205" s="43"/>
      <c r="D205" s="43"/>
      <c r="E205" s="43"/>
      <c r="F205" s="17">
        <f>SUM(F9:F204)</f>
        <v>0</v>
      </c>
    </row>
    <row r="206" spans="1:8" x14ac:dyDescent="0.25">
      <c r="A206" s="42" t="s">
        <v>377</v>
      </c>
      <c r="B206" s="42"/>
      <c r="C206" s="42"/>
      <c r="D206" s="42"/>
      <c r="E206" s="42"/>
      <c r="F206" s="17">
        <f>F205*0.21</f>
        <v>0</v>
      </c>
      <c r="H206" s="20"/>
    </row>
    <row r="207" spans="1:8" x14ac:dyDescent="0.25">
      <c r="A207" s="42" t="s">
        <v>378</v>
      </c>
      <c r="B207" s="42"/>
      <c r="C207" s="42"/>
      <c r="D207" s="42"/>
      <c r="E207" s="42"/>
      <c r="F207" s="17">
        <f>SUM(F205:F206)</f>
        <v>0</v>
      </c>
    </row>
  </sheetData>
  <mergeCells count="62">
    <mergeCell ref="B142:E142"/>
    <mergeCell ref="B144:E144"/>
    <mergeCell ref="B158:E158"/>
    <mergeCell ref="B162:E162"/>
    <mergeCell ref="B166:E166"/>
    <mergeCell ref="B146:E146"/>
    <mergeCell ref="B150:E150"/>
    <mergeCell ref="B154:E154"/>
    <mergeCell ref="B169:E169"/>
    <mergeCell ref="B172:E172"/>
    <mergeCell ref="A206:E206"/>
    <mergeCell ref="A207:E207"/>
    <mergeCell ref="B177:E177"/>
    <mergeCell ref="B183:E183"/>
    <mergeCell ref="B186:E186"/>
    <mergeCell ref="A205:E205"/>
    <mergeCell ref="B189:E189"/>
    <mergeCell ref="B191:E191"/>
    <mergeCell ref="B193:E193"/>
    <mergeCell ref="B195:E195"/>
    <mergeCell ref="B197:E197"/>
    <mergeCell ref="B199:E199"/>
    <mergeCell ref="B201:E201"/>
    <mergeCell ref="B203:E203"/>
    <mergeCell ref="B74:E74"/>
    <mergeCell ref="B77:E77"/>
    <mergeCell ref="B80:E80"/>
    <mergeCell ref="B84:E84"/>
    <mergeCell ref="B90:E90"/>
    <mergeCell ref="B130:E130"/>
    <mergeCell ref="B133:E133"/>
    <mergeCell ref="B136:E136"/>
    <mergeCell ref="B140:E140"/>
    <mergeCell ref="B95:E95"/>
    <mergeCell ref="B99:E99"/>
    <mergeCell ref="B103:E103"/>
    <mergeCell ref="B105:E105"/>
    <mergeCell ref="B109:E109"/>
    <mergeCell ref="B113:E113"/>
    <mergeCell ref="B121:E121"/>
    <mergeCell ref="B125:E125"/>
    <mergeCell ref="B127:E127"/>
    <mergeCell ref="B116:E116"/>
    <mergeCell ref="B49:E49"/>
    <mergeCell ref="B52:E52"/>
    <mergeCell ref="B59:E59"/>
    <mergeCell ref="B64:E64"/>
    <mergeCell ref="B71:E71"/>
    <mergeCell ref="B67:E67"/>
    <mergeCell ref="B46:E46"/>
    <mergeCell ref="B8:E8"/>
    <mergeCell ref="B11:E11"/>
    <mergeCell ref="B13:E13"/>
    <mergeCell ref="B17:E17"/>
    <mergeCell ref="B21:E21"/>
    <mergeCell ref="B24:E24"/>
    <mergeCell ref="C1:F2"/>
    <mergeCell ref="B3:F4"/>
    <mergeCell ref="B29:E29"/>
    <mergeCell ref="B35:E35"/>
    <mergeCell ref="B41:E41"/>
    <mergeCell ref="B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workbookViewId="0">
      <selection activeCell="E3" sqref="E3"/>
    </sheetView>
  </sheetViews>
  <sheetFormatPr defaultColWidth="9.140625" defaultRowHeight="15" x14ac:dyDescent="0.25"/>
  <cols>
    <col min="1" max="1" width="5.7109375" style="4" customWidth="1"/>
    <col min="2" max="2" width="44" style="2" customWidth="1"/>
    <col min="3" max="3" width="17.42578125" style="2" customWidth="1"/>
    <col min="4" max="4" width="10.85546875" style="2" customWidth="1"/>
    <col min="5" max="5" width="11.7109375" style="2" customWidth="1"/>
    <col min="6" max="7" width="9.140625" style="4"/>
    <col min="8" max="16384" width="9.140625" style="2"/>
  </cols>
  <sheetData>
    <row r="1" spans="1:5" ht="28.5" x14ac:dyDescent="0.25">
      <c r="A1" s="6"/>
      <c r="B1" s="24" t="s">
        <v>267</v>
      </c>
      <c r="C1" s="24" t="s">
        <v>270</v>
      </c>
      <c r="D1" s="24" t="s">
        <v>268</v>
      </c>
      <c r="E1" s="24" t="s">
        <v>269</v>
      </c>
    </row>
    <row r="2" spans="1:5" x14ac:dyDescent="0.25">
      <c r="A2" s="35">
        <v>1</v>
      </c>
      <c r="B2" s="25">
        <v>2</v>
      </c>
      <c r="C2" s="26">
        <v>3</v>
      </c>
      <c r="D2" s="26">
        <v>4</v>
      </c>
      <c r="E2" s="26">
        <v>5</v>
      </c>
    </row>
    <row r="3" spans="1:5" ht="21" customHeight="1" x14ac:dyDescent="0.25">
      <c r="A3" s="6">
        <v>1</v>
      </c>
      <c r="B3" s="27" t="s">
        <v>215</v>
      </c>
      <c r="C3" s="28" t="s">
        <v>212</v>
      </c>
      <c r="D3" s="29">
        <v>6</v>
      </c>
      <c r="E3" s="29">
        <v>7400</v>
      </c>
    </row>
    <row r="4" spans="1:5" ht="32.25" customHeight="1" x14ac:dyDescent="0.25">
      <c r="A4" s="6">
        <v>2</v>
      </c>
      <c r="B4" s="27" t="s">
        <v>217</v>
      </c>
      <c r="C4" s="28" t="s">
        <v>213</v>
      </c>
      <c r="D4" s="29">
        <v>36</v>
      </c>
      <c r="E4" s="29">
        <v>4000</v>
      </c>
    </row>
    <row r="5" spans="1:5" ht="32.25" customHeight="1" x14ac:dyDescent="0.25">
      <c r="A5" s="6">
        <v>3</v>
      </c>
      <c r="B5" s="27" t="s">
        <v>218</v>
      </c>
      <c r="C5" s="28" t="s">
        <v>216</v>
      </c>
      <c r="D5" s="29">
        <v>14</v>
      </c>
      <c r="E5" s="29">
        <v>1200</v>
      </c>
    </row>
    <row r="6" spans="1:5" ht="32.25" customHeight="1" x14ac:dyDescent="0.25">
      <c r="A6" s="6">
        <v>4</v>
      </c>
      <c r="B6" s="27" t="s">
        <v>219</v>
      </c>
      <c r="C6" s="28" t="s">
        <v>214</v>
      </c>
      <c r="D6" s="29">
        <v>61</v>
      </c>
      <c r="E6" s="29">
        <v>13050</v>
      </c>
    </row>
    <row r="7" spans="1:5" ht="32.25" customHeight="1" x14ac:dyDescent="0.25">
      <c r="A7" s="6">
        <v>5</v>
      </c>
      <c r="B7" s="27" t="s">
        <v>220</v>
      </c>
      <c r="C7" s="28" t="s">
        <v>212</v>
      </c>
      <c r="D7" s="29">
        <v>93</v>
      </c>
      <c r="E7" s="29">
        <v>23100</v>
      </c>
    </row>
    <row r="8" spans="1:5" ht="32.25" customHeight="1" x14ac:dyDescent="0.25">
      <c r="A8" s="6">
        <v>6</v>
      </c>
      <c r="B8" s="27" t="s">
        <v>221</v>
      </c>
      <c r="C8" s="28" t="s">
        <v>222</v>
      </c>
      <c r="D8" s="29">
        <v>5</v>
      </c>
      <c r="E8" s="29">
        <v>20500</v>
      </c>
    </row>
    <row r="9" spans="1:5" ht="32.25" customHeight="1" x14ac:dyDescent="0.25">
      <c r="A9" s="6">
        <v>7</v>
      </c>
      <c r="B9" s="27" t="s">
        <v>223</v>
      </c>
      <c r="C9" s="28" t="s">
        <v>224</v>
      </c>
      <c r="D9" s="29">
        <v>4</v>
      </c>
      <c r="E9" s="29">
        <v>16000</v>
      </c>
    </row>
    <row r="10" spans="1:5" ht="32.25" customHeight="1" x14ac:dyDescent="0.25">
      <c r="A10" s="6">
        <v>8</v>
      </c>
      <c r="B10" s="27" t="s">
        <v>225</v>
      </c>
      <c r="C10" s="28" t="s">
        <v>214</v>
      </c>
      <c r="D10" s="29">
        <v>27</v>
      </c>
      <c r="E10" s="29">
        <v>2400</v>
      </c>
    </row>
    <row r="11" spans="1:5" ht="32.25" customHeight="1" x14ac:dyDescent="0.25">
      <c r="A11" s="6">
        <v>9</v>
      </c>
      <c r="B11" s="27" t="s">
        <v>226</v>
      </c>
      <c r="C11" s="28" t="s">
        <v>227</v>
      </c>
      <c r="D11" s="29">
        <v>6</v>
      </c>
      <c r="E11" s="29">
        <v>3600</v>
      </c>
    </row>
    <row r="12" spans="1:5" ht="32.25" customHeight="1" x14ac:dyDescent="0.25">
      <c r="A12" s="6">
        <v>10</v>
      </c>
      <c r="B12" s="27" t="s">
        <v>354</v>
      </c>
      <c r="C12" s="28" t="s">
        <v>213</v>
      </c>
      <c r="D12" s="29">
        <v>22</v>
      </c>
      <c r="E12" s="29">
        <v>5200</v>
      </c>
    </row>
    <row r="13" spans="1:5" ht="32.25" customHeight="1" x14ac:dyDescent="0.25">
      <c r="A13" s="6">
        <v>11</v>
      </c>
      <c r="B13" s="27" t="s">
        <v>372</v>
      </c>
      <c r="C13" s="28" t="s">
        <v>213</v>
      </c>
      <c r="D13" s="29">
        <v>33</v>
      </c>
      <c r="E13" s="29">
        <v>3800</v>
      </c>
    </row>
    <row r="14" spans="1:5" ht="32.25" customHeight="1" x14ac:dyDescent="0.25">
      <c r="A14" s="6">
        <v>12</v>
      </c>
      <c r="B14" s="27" t="s">
        <v>229</v>
      </c>
      <c r="C14" s="28" t="s">
        <v>228</v>
      </c>
      <c r="D14" s="29">
        <v>4</v>
      </c>
      <c r="E14" s="29">
        <v>2600</v>
      </c>
    </row>
    <row r="15" spans="1:5" ht="32.25" customHeight="1" x14ac:dyDescent="0.25">
      <c r="A15" s="6">
        <v>13</v>
      </c>
      <c r="B15" s="27" t="s">
        <v>230</v>
      </c>
      <c r="C15" s="28" t="s">
        <v>231</v>
      </c>
      <c r="D15" s="29">
        <v>17</v>
      </c>
      <c r="E15" s="29">
        <v>6250</v>
      </c>
    </row>
    <row r="16" spans="1:5" ht="32.25" customHeight="1" x14ac:dyDescent="0.25">
      <c r="A16" s="6">
        <v>14</v>
      </c>
      <c r="B16" s="27" t="s">
        <v>232</v>
      </c>
      <c r="C16" s="28" t="s">
        <v>212</v>
      </c>
      <c r="D16" s="29">
        <v>12</v>
      </c>
      <c r="E16" s="29">
        <v>900</v>
      </c>
    </row>
    <row r="17" spans="1:5" ht="32.25" customHeight="1" x14ac:dyDescent="0.25">
      <c r="A17" s="6">
        <v>15</v>
      </c>
      <c r="B17" s="27" t="s">
        <v>233</v>
      </c>
      <c r="C17" s="28" t="s">
        <v>212</v>
      </c>
      <c r="D17" s="29">
        <v>9</v>
      </c>
      <c r="E17" s="29">
        <v>17000</v>
      </c>
    </row>
    <row r="18" spans="1:5" ht="32.25" customHeight="1" x14ac:dyDescent="0.25">
      <c r="A18" s="6">
        <v>16</v>
      </c>
      <c r="B18" s="27" t="s">
        <v>234</v>
      </c>
      <c r="C18" s="28" t="s">
        <v>266</v>
      </c>
      <c r="D18" s="29">
        <v>139</v>
      </c>
      <c r="E18" s="29">
        <v>48100</v>
      </c>
    </row>
    <row r="19" spans="1:5" ht="32.25" customHeight="1" x14ac:dyDescent="0.25">
      <c r="A19" s="6">
        <v>17</v>
      </c>
      <c r="B19" s="27" t="s">
        <v>235</v>
      </c>
      <c r="C19" s="28" t="s">
        <v>212</v>
      </c>
      <c r="D19" s="29">
        <v>3</v>
      </c>
      <c r="E19" s="29">
        <v>600</v>
      </c>
    </row>
    <row r="20" spans="1:5" ht="32.25" customHeight="1" x14ac:dyDescent="0.25">
      <c r="A20" s="6">
        <v>18</v>
      </c>
      <c r="B20" s="27" t="s">
        <v>236</v>
      </c>
      <c r="C20" s="28" t="s">
        <v>237</v>
      </c>
      <c r="D20" s="29">
        <v>7</v>
      </c>
      <c r="E20" s="29">
        <v>1250</v>
      </c>
    </row>
    <row r="21" spans="1:5" ht="32.25" customHeight="1" x14ac:dyDescent="0.25">
      <c r="A21" s="6">
        <v>19</v>
      </c>
      <c r="B21" s="27" t="s">
        <v>373</v>
      </c>
      <c r="C21" s="28" t="s">
        <v>238</v>
      </c>
      <c r="D21" s="29">
        <v>12</v>
      </c>
      <c r="E21" s="29">
        <v>12</v>
      </c>
    </row>
    <row r="22" spans="1:5" ht="32.25" customHeight="1" x14ac:dyDescent="0.25">
      <c r="A22" s="6">
        <v>20</v>
      </c>
      <c r="B22" s="27" t="s">
        <v>239</v>
      </c>
      <c r="C22" s="28" t="s">
        <v>212</v>
      </c>
      <c r="D22" s="29">
        <v>6</v>
      </c>
      <c r="E22" s="29">
        <v>700</v>
      </c>
    </row>
    <row r="23" spans="1:5" ht="32.25" customHeight="1" x14ac:dyDescent="0.25">
      <c r="A23" s="6">
        <v>21</v>
      </c>
      <c r="B23" s="27" t="s">
        <v>353</v>
      </c>
      <c r="C23" s="28" t="s">
        <v>240</v>
      </c>
      <c r="D23" s="29">
        <v>32</v>
      </c>
      <c r="E23" s="29">
        <v>48830</v>
      </c>
    </row>
    <row r="24" spans="1:5" ht="32.25" customHeight="1" x14ac:dyDescent="0.25">
      <c r="A24" s="6">
        <v>22</v>
      </c>
      <c r="B24" s="27" t="s">
        <v>241</v>
      </c>
      <c r="C24" s="28" t="s">
        <v>214</v>
      </c>
      <c r="D24" s="29">
        <v>2</v>
      </c>
      <c r="E24" s="29">
        <v>1000</v>
      </c>
    </row>
    <row r="25" spans="1:5" ht="32.25" customHeight="1" x14ac:dyDescent="0.25">
      <c r="A25" s="6">
        <v>23</v>
      </c>
      <c r="B25" s="27" t="s">
        <v>242</v>
      </c>
      <c r="C25" s="28" t="s">
        <v>243</v>
      </c>
      <c r="D25" s="29">
        <v>16</v>
      </c>
      <c r="E25" s="29">
        <v>18000</v>
      </c>
    </row>
    <row r="26" spans="1:5" ht="32.25" customHeight="1" x14ac:dyDescent="0.25">
      <c r="A26" s="6">
        <v>24</v>
      </c>
      <c r="B26" s="27" t="s">
        <v>244</v>
      </c>
      <c r="C26" s="28" t="s">
        <v>245</v>
      </c>
      <c r="D26" s="29">
        <v>6</v>
      </c>
      <c r="E26" s="29">
        <v>450</v>
      </c>
    </row>
    <row r="27" spans="1:5" ht="32.25" customHeight="1" x14ac:dyDescent="0.25">
      <c r="A27" s="6">
        <v>25</v>
      </c>
      <c r="B27" s="27" t="s">
        <v>247</v>
      </c>
      <c r="C27" s="28" t="s">
        <v>246</v>
      </c>
      <c r="D27" s="29">
        <v>3</v>
      </c>
      <c r="E27" s="29">
        <v>650</v>
      </c>
    </row>
    <row r="28" spans="1:5" ht="32.25" customHeight="1" x14ac:dyDescent="0.25">
      <c r="A28" s="6">
        <v>26</v>
      </c>
      <c r="B28" s="27" t="s">
        <v>248</v>
      </c>
      <c r="C28" s="28" t="s">
        <v>249</v>
      </c>
      <c r="D28" s="29">
        <v>229</v>
      </c>
      <c r="E28" s="29">
        <v>730</v>
      </c>
    </row>
    <row r="29" spans="1:5" ht="32.25" customHeight="1" x14ac:dyDescent="0.25">
      <c r="A29" s="6">
        <v>27</v>
      </c>
      <c r="B29" s="27" t="s">
        <v>250</v>
      </c>
      <c r="C29" s="28" t="s">
        <v>251</v>
      </c>
      <c r="D29" s="29">
        <v>90</v>
      </c>
      <c r="E29" s="29">
        <v>1800</v>
      </c>
    </row>
    <row r="30" spans="1:5" ht="32.25" customHeight="1" x14ac:dyDescent="0.25">
      <c r="A30" s="6">
        <v>28</v>
      </c>
      <c r="B30" s="27" t="s">
        <v>252</v>
      </c>
      <c r="C30" s="28" t="s">
        <v>255</v>
      </c>
      <c r="D30" s="29">
        <v>3</v>
      </c>
      <c r="E30" s="29">
        <v>900</v>
      </c>
    </row>
    <row r="31" spans="1:5" ht="32.25" customHeight="1" x14ac:dyDescent="0.25">
      <c r="A31" s="6">
        <v>29</v>
      </c>
      <c r="B31" s="27" t="s">
        <v>253</v>
      </c>
      <c r="C31" s="28" t="s">
        <v>212</v>
      </c>
      <c r="D31" s="29">
        <v>48</v>
      </c>
      <c r="E31" s="29">
        <v>9600</v>
      </c>
    </row>
    <row r="32" spans="1:5" ht="32.25" customHeight="1" x14ac:dyDescent="0.25">
      <c r="A32" s="6">
        <v>30</v>
      </c>
      <c r="B32" s="27" t="s">
        <v>254</v>
      </c>
      <c r="C32" s="28" t="s">
        <v>256</v>
      </c>
      <c r="D32" s="29">
        <v>6000</v>
      </c>
      <c r="E32" s="29">
        <v>6000</v>
      </c>
    </row>
    <row r="33" spans="1:5" ht="32.25" customHeight="1" x14ac:dyDescent="0.25">
      <c r="A33" s="6">
        <v>31</v>
      </c>
      <c r="B33" s="27" t="s">
        <v>374</v>
      </c>
      <c r="C33" s="28" t="s">
        <v>246</v>
      </c>
      <c r="D33" s="29">
        <v>100</v>
      </c>
      <c r="E33" s="29">
        <v>60000</v>
      </c>
    </row>
    <row r="34" spans="1:5" ht="32.25" customHeight="1" x14ac:dyDescent="0.25">
      <c r="A34" s="6">
        <v>32</v>
      </c>
      <c r="B34" s="27" t="s">
        <v>257</v>
      </c>
      <c r="C34" s="28" t="s">
        <v>258</v>
      </c>
      <c r="D34" s="29">
        <v>300</v>
      </c>
      <c r="E34" s="29">
        <v>20000</v>
      </c>
    </row>
    <row r="35" spans="1:5" ht="32.25" customHeight="1" x14ac:dyDescent="0.25">
      <c r="A35" s="6">
        <v>33</v>
      </c>
      <c r="B35" s="27" t="s">
        <v>282</v>
      </c>
      <c r="C35" s="28" t="s">
        <v>283</v>
      </c>
      <c r="D35" s="29">
        <v>60</v>
      </c>
      <c r="E35" s="29">
        <v>60</v>
      </c>
    </row>
    <row r="36" spans="1:5" ht="32.25" customHeight="1" x14ac:dyDescent="0.25">
      <c r="A36" s="6">
        <v>34</v>
      </c>
      <c r="B36" s="27" t="s">
        <v>259</v>
      </c>
      <c r="C36" s="28" t="s">
        <v>260</v>
      </c>
      <c r="D36" s="29">
        <v>60</v>
      </c>
      <c r="E36" s="29">
        <v>60</v>
      </c>
    </row>
    <row r="37" spans="1:5" ht="32.25" customHeight="1" x14ac:dyDescent="0.25">
      <c r="A37" s="6">
        <v>35</v>
      </c>
      <c r="B37" s="27" t="s">
        <v>261</v>
      </c>
      <c r="C37" s="28" t="s">
        <v>284</v>
      </c>
      <c r="D37" s="29">
        <v>60</v>
      </c>
      <c r="E37" s="29">
        <v>60</v>
      </c>
    </row>
    <row r="38" spans="1:5" ht="32.25" customHeight="1" x14ac:dyDescent="0.25">
      <c r="A38" s="6">
        <v>36</v>
      </c>
      <c r="B38" s="27" t="s">
        <v>262</v>
      </c>
      <c r="C38" s="28" t="s">
        <v>277</v>
      </c>
      <c r="D38" s="29">
        <v>30</v>
      </c>
      <c r="E38" s="29">
        <v>3000</v>
      </c>
    </row>
    <row r="39" spans="1:5" ht="32.25" customHeight="1" x14ac:dyDescent="0.25">
      <c r="A39" s="6">
        <v>37</v>
      </c>
      <c r="B39" s="27" t="s">
        <v>263</v>
      </c>
      <c r="C39" s="28" t="s">
        <v>260</v>
      </c>
      <c r="D39" s="29">
        <v>100</v>
      </c>
      <c r="E39" s="29">
        <v>10000</v>
      </c>
    </row>
    <row r="40" spans="1:5" ht="32.25" customHeight="1" x14ac:dyDescent="0.25">
      <c r="A40" s="6">
        <v>38</v>
      </c>
      <c r="B40" s="27" t="s">
        <v>286</v>
      </c>
      <c r="C40" s="28" t="s">
        <v>246</v>
      </c>
      <c r="D40" s="29">
        <v>50</v>
      </c>
      <c r="E40" s="29">
        <v>3000</v>
      </c>
    </row>
    <row r="41" spans="1:5" ht="32.25" customHeight="1" x14ac:dyDescent="0.25">
      <c r="A41" s="6">
        <v>39</v>
      </c>
      <c r="B41" s="27" t="s">
        <v>264</v>
      </c>
      <c r="C41" s="28" t="s">
        <v>280</v>
      </c>
      <c r="D41" s="29">
        <v>10</v>
      </c>
      <c r="E41" s="29">
        <v>2000</v>
      </c>
    </row>
    <row r="42" spans="1:5" ht="32.25" customHeight="1" x14ac:dyDescent="0.25">
      <c r="A42" s="6">
        <v>40</v>
      </c>
      <c r="B42" s="27" t="s">
        <v>265</v>
      </c>
      <c r="C42" s="28" t="s">
        <v>280</v>
      </c>
      <c r="D42" s="29">
        <v>10</v>
      </c>
      <c r="E42" s="29">
        <v>1500</v>
      </c>
    </row>
    <row r="43" spans="1:5" x14ac:dyDescent="0.25">
      <c r="D43" s="2">
        <f>SUM(D3:D42)</f>
        <v>7725</v>
      </c>
      <c r="E43" s="2">
        <f>SUM(E3:E42)</f>
        <v>365302</v>
      </c>
    </row>
  </sheetData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Spauda Kainų pasiūlymas 2025_1</vt:lpstr>
      <vt:lpstr>Techninė specifikacija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Irena Simonaitienė</cp:lastModifiedBy>
  <cp:lastPrinted>2025-01-27T08:20:45Z</cp:lastPrinted>
  <dcterms:created xsi:type="dcterms:W3CDTF">2020-07-31T09:28:10Z</dcterms:created>
  <dcterms:modified xsi:type="dcterms:W3CDTF">2025-02-07T08:25:52Z</dcterms:modified>
</cp:coreProperties>
</file>