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04C68A1B-C263-4D20-863C-4872E888E6A6}" xr6:coauthVersionLast="47" xr6:coauthVersionMax="47" xr10:uidLastSave="{00000000-0000-0000-0000-000000000000}"/>
  <bookViews>
    <workbookView xWindow="2610" yWindow="705" windowWidth="22515" windowHeight="14445" tabRatio="954" firstSheet="1" activeTab="1" xr2:uid="{00000000-000D-0000-FFFF-FFFF00000000}"/>
  </bookViews>
  <sheets>
    <sheet name="2023 vertė" sheetId="26" state="hidden" r:id="rId1"/>
    <sheet name="2025 vertės. Suvestinė" sheetId="28" r:id="rId2"/>
    <sheet name="MBA turtas įsigytas iki 2021-03" sheetId="5" r:id="rId3"/>
    <sheet name="MBA vartai įsigyti iki 2021-03" sheetId="8" r:id="rId4"/>
    <sheet name="MAR turtas įsigytas iki 2021-03" sheetId="4" r:id="rId5"/>
    <sheet name="MAR vartai įsigyti iki 2021-03 " sheetId="15" r:id="rId6"/>
    <sheet name="Tvora įsigyta iki 2021-03" sheetId="7" r:id="rId7"/>
    <sheet name="MBA turtas įsigytas po 2021-03" sheetId="16" r:id="rId8"/>
    <sheet name="MAR turtas įsigytas po 2021-03" sheetId="17" r:id="rId9"/>
    <sheet name="MBA vartai įsigyti po 2021-03" sheetId="19" r:id="rId10"/>
    <sheet name="Tvora įsigyta po 2021-03" sheetId="18" r:id="rId11"/>
    <sheet name="Vaizdo kam. įsigyta po 2021-03" sheetId="23" r:id="rId12"/>
    <sheet name="Komp., progrm. įranga" sheetId="24" r:id="rId13"/>
  </sheets>
  <definedNames>
    <definedName name="_xlnm._FilterDatabase" localSheetId="12" hidden="1">'Komp., progrm. įranga'!$A$14:$Z$14</definedName>
    <definedName name="_xlnm._FilterDatabase" localSheetId="8" hidden="1">'MAR turtas įsigytas po 2021-03'!$A$4:$E$12</definedName>
    <definedName name="_xlnm._FilterDatabase" localSheetId="7" hidden="1">'MBA turtas įsigytas po 2021-03'!$A$64:$E$78</definedName>
    <definedName name="_xlnm._FilterDatabase" localSheetId="9" hidden="1">'MBA vartai įsigyti po 2021-03'!$A$4:$Y$4</definedName>
    <definedName name="_xlnm._FilterDatabase" localSheetId="11" hidden="1">'Vaizdo kam. įsigyta po 2021-03'!$A$11:$T$11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5" l="1"/>
  <c r="M52" i="5" s="1"/>
  <c r="C11" i="28"/>
  <c r="C24" i="28" s="1"/>
  <c r="N23" i="28"/>
  <c r="N11" i="28" l="1"/>
  <c r="N21" i="28"/>
  <c r="N20" i="28"/>
  <c r="N19" i="28"/>
  <c r="N18" i="28"/>
  <c r="N17" i="28"/>
  <c r="N12" i="28"/>
  <c r="N10" i="28"/>
  <c r="N9" i="28"/>
  <c r="F28" i="24"/>
  <c r="E28" i="24"/>
  <c r="F27" i="24"/>
  <c r="E27" i="24"/>
  <c r="F25" i="24"/>
  <c r="E25" i="24"/>
  <c r="F24" i="24"/>
  <c r="E24" i="24"/>
  <c r="H6" i="24"/>
  <c r="H7" i="24"/>
  <c r="H8" i="24"/>
  <c r="H9" i="24"/>
  <c r="H15" i="24"/>
  <c r="H16" i="24"/>
  <c r="H17" i="24"/>
  <c r="H18" i="24"/>
  <c r="H19" i="24"/>
  <c r="H20" i="24"/>
  <c r="H5" i="24"/>
  <c r="F29" i="23"/>
  <c r="F28" i="23"/>
  <c r="E28" i="23"/>
  <c r="E29" i="23"/>
  <c r="H6" i="23"/>
  <c r="H7" i="23"/>
  <c r="H8" i="23"/>
  <c r="H9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5" i="23"/>
  <c r="D28" i="23"/>
  <c r="H6" i="18"/>
  <c r="H7" i="18"/>
  <c r="H8" i="18"/>
  <c r="H9" i="18"/>
  <c r="H13" i="18"/>
  <c r="H5" i="18"/>
  <c r="H6" i="19"/>
  <c r="H7" i="19"/>
  <c r="H8" i="19"/>
  <c r="H9" i="19"/>
  <c r="H10" i="19"/>
  <c r="H11" i="19"/>
  <c r="H12" i="19"/>
  <c r="H13" i="19"/>
  <c r="H14" i="19"/>
  <c r="H5" i="19"/>
  <c r="H5" i="17"/>
  <c r="H17" i="17"/>
  <c r="H19" i="17"/>
  <c r="G19" i="17"/>
  <c r="G17" i="17"/>
  <c r="H6" i="17"/>
  <c r="H7" i="17"/>
  <c r="H8" i="17"/>
  <c r="H9" i="17"/>
  <c r="H10" i="17"/>
  <c r="H11" i="17"/>
  <c r="H12" i="17"/>
  <c r="F83" i="16"/>
  <c r="F82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65" i="16"/>
  <c r="G65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" i="16"/>
  <c r="H5" i="7"/>
  <c r="H4" i="7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5" i="15"/>
  <c r="L52" i="4"/>
  <c r="L53" i="4"/>
  <c r="L54" i="4"/>
  <c r="L55" i="4"/>
  <c r="L57" i="4"/>
  <c r="L58" i="4"/>
  <c r="L59" i="4"/>
  <c r="L60" i="4"/>
  <c r="L61" i="4"/>
  <c r="L62" i="4"/>
  <c r="L63" i="4"/>
  <c r="L64" i="4"/>
  <c r="L65" i="4"/>
  <c r="L67" i="4"/>
  <c r="L68" i="4"/>
  <c r="L69" i="4"/>
  <c r="L70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6" i="4"/>
  <c r="L87" i="4"/>
  <c r="L88" i="4"/>
  <c r="L89" i="4"/>
  <c r="L92" i="4"/>
  <c r="L51" i="4"/>
  <c r="K51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27" i="4"/>
  <c r="L27" i="4"/>
  <c r="I43" i="8"/>
  <c r="I44" i="8"/>
  <c r="I45" i="8"/>
  <c r="H45" i="8"/>
  <c r="H44" i="8"/>
  <c r="H43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5" i="8"/>
  <c r="H5" i="8"/>
  <c r="L216" i="5"/>
  <c r="K216" i="5"/>
  <c r="K215" i="5"/>
  <c r="K192" i="5"/>
  <c r="L55" i="5"/>
  <c r="L56" i="5"/>
  <c r="L57" i="5"/>
  <c r="L58" i="5"/>
  <c r="L59" i="5"/>
  <c r="L60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30" i="5"/>
  <c r="L131" i="5"/>
  <c r="L132" i="5"/>
  <c r="L133" i="5"/>
  <c r="L134" i="5"/>
  <c r="L135" i="5"/>
  <c r="L138" i="5"/>
  <c r="L139" i="5"/>
  <c r="L140" i="5"/>
  <c r="L141" i="5"/>
  <c r="L142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2" i="5"/>
  <c r="L213" i="5"/>
  <c r="L214" i="5"/>
  <c r="L215" i="5"/>
  <c r="K60" i="5"/>
  <c r="K62" i="5"/>
  <c r="L30" i="5"/>
  <c r="M30" i="5"/>
  <c r="L54" i="5"/>
  <c r="K54" i="5"/>
  <c r="L52" i="5"/>
  <c r="M31" i="5"/>
  <c r="M32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H5" i="15"/>
  <c r="N13" i="28" l="1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D60" i="16"/>
  <c r="G11" i="19"/>
  <c r="G12" i="19"/>
  <c r="G13" i="19"/>
  <c r="D14" i="19"/>
  <c r="G8" i="23"/>
  <c r="G9" i="23"/>
  <c r="G8" i="18"/>
  <c r="G7" i="18"/>
  <c r="D9" i="18"/>
  <c r="D24" i="23"/>
  <c r="F65" i="16"/>
  <c r="L28" i="4"/>
  <c r="L29" i="4"/>
  <c r="L30" i="4"/>
  <c r="L31" i="4"/>
  <c r="L32" i="4"/>
  <c r="L33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K33" i="4"/>
  <c r="J52" i="4"/>
  <c r="K52" i="4" s="1"/>
  <c r="J135" i="5"/>
  <c r="K135" i="5" s="1"/>
  <c r="K55" i="5"/>
  <c r="J54" i="5"/>
  <c r="L43" i="5"/>
  <c r="L44" i="5"/>
  <c r="L45" i="5"/>
  <c r="L46" i="5"/>
  <c r="L47" i="5"/>
  <c r="L48" i="5"/>
  <c r="L49" i="5"/>
  <c r="L50" i="5"/>
  <c r="L51" i="5"/>
  <c r="L31" i="5"/>
  <c r="L32" i="5"/>
  <c r="L33" i="5"/>
  <c r="L34" i="5"/>
  <c r="L35" i="5"/>
  <c r="L36" i="5"/>
  <c r="L37" i="5"/>
  <c r="K30" i="5"/>
  <c r="J55" i="5"/>
  <c r="K34" i="4"/>
  <c r="L34" i="4" s="1"/>
  <c r="K39" i="5"/>
  <c r="L39" i="5" s="1"/>
  <c r="K40" i="5"/>
  <c r="L40" i="5" s="1"/>
  <c r="K41" i="5"/>
  <c r="L41" i="5" s="1"/>
  <c r="K42" i="5"/>
  <c r="L42" i="5" s="1"/>
  <c r="K38" i="5"/>
  <c r="L38" i="5" s="1"/>
  <c r="F6" i="19"/>
  <c r="G6" i="19" s="1"/>
  <c r="F7" i="19"/>
  <c r="G7" i="19" s="1"/>
  <c r="F8" i="19"/>
  <c r="G8" i="19" s="1"/>
  <c r="F9" i="19"/>
  <c r="G9" i="19" s="1"/>
  <c r="F10" i="19"/>
  <c r="G10" i="19" s="1"/>
  <c r="F5" i="19"/>
  <c r="G5" i="19" s="1"/>
  <c r="F76" i="16"/>
  <c r="G76" i="16" s="1"/>
  <c r="F66" i="16"/>
  <c r="G66" i="16" s="1"/>
  <c r="F67" i="16"/>
  <c r="G67" i="16" s="1"/>
  <c r="F68" i="16"/>
  <c r="G68" i="16" s="1"/>
  <c r="F69" i="16"/>
  <c r="G69" i="16" s="1"/>
  <c r="F70" i="16"/>
  <c r="G70" i="16" s="1"/>
  <c r="F71" i="16"/>
  <c r="G71" i="16" s="1"/>
  <c r="F72" i="16"/>
  <c r="G72" i="16" s="1"/>
  <c r="F73" i="16"/>
  <c r="G73" i="16" s="1"/>
  <c r="F74" i="16"/>
  <c r="G74" i="16" s="1"/>
  <c r="F75" i="16"/>
  <c r="G75" i="16" s="1"/>
  <c r="F77" i="16"/>
  <c r="G77" i="16" s="1"/>
  <c r="F78" i="16"/>
  <c r="G78" i="16" s="1"/>
  <c r="F7" i="16"/>
  <c r="G7" i="16" s="1"/>
  <c r="F8" i="16"/>
  <c r="G8" i="16" s="1"/>
  <c r="F9" i="16"/>
  <c r="G9" i="16" s="1"/>
  <c r="F10" i="16"/>
  <c r="G10" i="16" s="1"/>
  <c r="F11" i="16"/>
  <c r="G11" i="16" s="1"/>
  <c r="F12" i="16"/>
  <c r="G12" i="16" s="1"/>
  <c r="F13" i="16"/>
  <c r="G13" i="16" s="1"/>
  <c r="F14" i="16"/>
  <c r="G14" i="16" s="1"/>
  <c r="F15" i="16"/>
  <c r="G15" i="16" s="1"/>
  <c r="F16" i="16"/>
  <c r="G16" i="16" s="1"/>
  <c r="F17" i="16"/>
  <c r="G17" i="16" s="1"/>
  <c r="F18" i="16"/>
  <c r="G18" i="16" s="1"/>
  <c r="F19" i="16"/>
  <c r="G19" i="16" s="1"/>
  <c r="F20" i="16"/>
  <c r="G20" i="16" s="1"/>
  <c r="F21" i="16"/>
  <c r="G21" i="16" s="1"/>
  <c r="F22" i="16"/>
  <c r="G22" i="16" s="1"/>
  <c r="F23" i="16"/>
  <c r="G23" i="16" s="1"/>
  <c r="F24" i="16"/>
  <c r="G24" i="16" s="1"/>
  <c r="F25" i="16"/>
  <c r="G25" i="16" s="1"/>
  <c r="F26" i="16"/>
  <c r="G26" i="16" s="1"/>
  <c r="F27" i="16"/>
  <c r="G27" i="16" s="1"/>
  <c r="F28" i="16"/>
  <c r="G28" i="16" s="1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G34" i="16" s="1"/>
  <c r="F35" i="16"/>
  <c r="G35" i="16" s="1"/>
  <c r="F36" i="16"/>
  <c r="G36" i="16" s="1"/>
  <c r="F37" i="16"/>
  <c r="G37" i="16" s="1"/>
  <c r="F38" i="16"/>
  <c r="G38" i="16" s="1"/>
  <c r="F39" i="16"/>
  <c r="G39" i="16" s="1"/>
  <c r="F6" i="16"/>
  <c r="G6" i="16" s="1"/>
  <c r="F5" i="7"/>
  <c r="G5" i="7" s="1"/>
  <c r="F4" i="7"/>
  <c r="G4" i="7" s="1"/>
  <c r="F60" i="16" l="1"/>
  <c r="G60" i="16" s="1"/>
  <c r="K48" i="4"/>
  <c r="L48" i="4" s="1"/>
  <c r="K52" i="5"/>
  <c r="C8" i="26" s="1"/>
  <c r="C19" i="26" l="1"/>
  <c r="F15" i="24"/>
  <c r="G15" i="24" s="1"/>
  <c r="F16" i="24"/>
  <c r="G16" i="24" s="1"/>
  <c r="F17" i="24"/>
  <c r="F18" i="24"/>
  <c r="G18" i="24" s="1"/>
  <c r="F19" i="24"/>
  <c r="G19" i="24" s="1"/>
  <c r="F20" i="24"/>
  <c r="G20" i="24" s="1"/>
  <c r="F6" i="24"/>
  <c r="G6" i="24" s="1"/>
  <c r="F7" i="24"/>
  <c r="F8" i="24"/>
  <c r="G8" i="24" s="1"/>
  <c r="F9" i="24"/>
  <c r="F5" i="24"/>
  <c r="G5" i="24" s="1"/>
  <c r="F12" i="23"/>
  <c r="G12" i="23" s="1"/>
  <c r="F13" i="23"/>
  <c r="G13" i="23" s="1"/>
  <c r="F14" i="23"/>
  <c r="G14" i="23" s="1"/>
  <c r="F15" i="23"/>
  <c r="G15" i="23" s="1"/>
  <c r="F16" i="23"/>
  <c r="G16" i="23" s="1"/>
  <c r="F17" i="23"/>
  <c r="G17" i="23" s="1"/>
  <c r="F18" i="23"/>
  <c r="G18" i="23" s="1"/>
  <c r="F19" i="23"/>
  <c r="G19" i="23" s="1"/>
  <c r="F20" i="23"/>
  <c r="G20" i="23" s="1"/>
  <c r="F21" i="23"/>
  <c r="G21" i="23" s="1"/>
  <c r="F22" i="23"/>
  <c r="G22" i="23" s="1"/>
  <c r="F23" i="23"/>
  <c r="G23" i="23" s="1"/>
  <c r="F6" i="23"/>
  <c r="G6" i="23" s="1"/>
  <c r="F7" i="23"/>
  <c r="F5" i="23"/>
  <c r="F13" i="18"/>
  <c r="F6" i="18"/>
  <c r="G6" i="18" s="1"/>
  <c r="F5" i="18"/>
  <c r="F17" i="17"/>
  <c r="F6" i="17"/>
  <c r="G6" i="17" s="1"/>
  <c r="F7" i="17"/>
  <c r="G7" i="17" s="1"/>
  <c r="F8" i="17"/>
  <c r="G8" i="17" s="1"/>
  <c r="F9" i="17"/>
  <c r="G9" i="17" s="1"/>
  <c r="F10" i="17"/>
  <c r="G10" i="17" s="1"/>
  <c r="F11" i="17"/>
  <c r="G11" i="17" s="1"/>
  <c r="F12" i="17"/>
  <c r="G12" i="17" s="1"/>
  <c r="F5" i="17"/>
  <c r="C16" i="26"/>
  <c r="G6" i="15"/>
  <c r="H6" i="15" s="1"/>
  <c r="G8" i="15"/>
  <c r="H8" i="15" s="1"/>
  <c r="G10" i="15"/>
  <c r="H10" i="15" s="1"/>
  <c r="G12" i="15"/>
  <c r="H12" i="15" s="1"/>
  <c r="G14" i="15"/>
  <c r="H14" i="15" s="1"/>
  <c r="G16" i="15"/>
  <c r="H16" i="15" s="1"/>
  <c r="G18" i="15"/>
  <c r="H18" i="15" s="1"/>
  <c r="G20" i="15"/>
  <c r="H20" i="15" s="1"/>
  <c r="G22" i="15"/>
  <c r="H22" i="15" s="1"/>
  <c r="G24" i="15"/>
  <c r="H24" i="15" s="1"/>
  <c r="J77" i="4"/>
  <c r="K77" i="4" s="1"/>
  <c r="J87" i="4"/>
  <c r="K87" i="4" s="1"/>
  <c r="J88" i="4"/>
  <c r="K88" i="4" s="1"/>
  <c r="J86" i="4"/>
  <c r="K86" i="4" s="1"/>
  <c r="J84" i="4"/>
  <c r="K84" i="4" s="1"/>
  <c r="J79" i="4"/>
  <c r="K79" i="4" s="1"/>
  <c r="J80" i="4"/>
  <c r="K80" i="4" s="1"/>
  <c r="J81" i="4"/>
  <c r="K81" i="4" s="1"/>
  <c r="J82" i="4"/>
  <c r="K82" i="4" s="1"/>
  <c r="J78" i="4"/>
  <c r="K78" i="4" s="1"/>
  <c r="J76" i="4"/>
  <c r="K76" i="4" s="1"/>
  <c r="J73" i="4"/>
  <c r="K73" i="4" s="1"/>
  <c r="J74" i="4"/>
  <c r="K74" i="4" s="1"/>
  <c r="J72" i="4"/>
  <c r="K72" i="4" s="1"/>
  <c r="J68" i="4"/>
  <c r="K68" i="4" s="1"/>
  <c r="J69" i="4"/>
  <c r="K69" i="4" s="1"/>
  <c r="J67" i="4"/>
  <c r="K67" i="4" s="1"/>
  <c r="J58" i="4"/>
  <c r="K58" i="4" s="1"/>
  <c r="J59" i="4"/>
  <c r="K59" i="4" s="1"/>
  <c r="J60" i="4"/>
  <c r="K60" i="4" s="1"/>
  <c r="J61" i="4"/>
  <c r="K61" i="4" s="1"/>
  <c r="J62" i="4"/>
  <c r="K62" i="4" s="1"/>
  <c r="J63" i="4"/>
  <c r="K63" i="4" s="1"/>
  <c r="J64" i="4"/>
  <c r="K64" i="4" s="1"/>
  <c r="J57" i="4"/>
  <c r="K57" i="4" s="1"/>
  <c r="J53" i="4"/>
  <c r="K53" i="4" s="1"/>
  <c r="J54" i="4"/>
  <c r="K54" i="4" s="1"/>
  <c r="J51" i="4"/>
  <c r="F14" i="19"/>
  <c r="F79" i="16"/>
  <c r="C5" i="26"/>
  <c r="F13" i="8"/>
  <c r="G13" i="8" s="1"/>
  <c r="H13" i="8" s="1"/>
  <c r="G6" i="8"/>
  <c r="H6" i="8" s="1"/>
  <c r="G8" i="8"/>
  <c r="H8" i="8" s="1"/>
  <c r="G10" i="8"/>
  <c r="H10" i="8" s="1"/>
  <c r="G12" i="8"/>
  <c r="H12" i="8" s="1"/>
  <c r="G14" i="8"/>
  <c r="H14" i="8" s="1"/>
  <c r="G16" i="8"/>
  <c r="H16" i="8" s="1"/>
  <c r="G18" i="8"/>
  <c r="H18" i="8" s="1"/>
  <c r="G20" i="8"/>
  <c r="H20" i="8" s="1"/>
  <c r="G22" i="8"/>
  <c r="H22" i="8" s="1"/>
  <c r="G24" i="8"/>
  <c r="H24" i="8" s="1"/>
  <c r="G26" i="8"/>
  <c r="H26" i="8" s="1"/>
  <c r="G28" i="8"/>
  <c r="H28" i="8" s="1"/>
  <c r="G30" i="8"/>
  <c r="H30" i="8" s="1"/>
  <c r="G32" i="8"/>
  <c r="H32" i="8" s="1"/>
  <c r="G34" i="8"/>
  <c r="H34" i="8" s="1"/>
  <c r="G36" i="8"/>
  <c r="H36" i="8" s="1"/>
  <c r="G38" i="8"/>
  <c r="H38" i="8" s="1"/>
  <c r="G40" i="8"/>
  <c r="H40" i="8" s="1"/>
  <c r="G42" i="8"/>
  <c r="H42" i="8" s="1"/>
  <c r="J213" i="5"/>
  <c r="K213" i="5" s="1"/>
  <c r="J214" i="5"/>
  <c r="K214" i="5" s="1"/>
  <c r="J212" i="5"/>
  <c r="K212" i="5" s="1"/>
  <c r="J195" i="5"/>
  <c r="K195" i="5" s="1"/>
  <c r="J196" i="5"/>
  <c r="K196" i="5" s="1"/>
  <c r="J197" i="5"/>
  <c r="K197" i="5" s="1"/>
  <c r="J198" i="5"/>
  <c r="K198" i="5" s="1"/>
  <c r="J199" i="5"/>
  <c r="K199" i="5" s="1"/>
  <c r="J200" i="5"/>
  <c r="K200" i="5" s="1"/>
  <c r="J201" i="5"/>
  <c r="K201" i="5" s="1"/>
  <c r="J202" i="5"/>
  <c r="K202" i="5" s="1"/>
  <c r="J203" i="5"/>
  <c r="K203" i="5" s="1"/>
  <c r="J204" i="5"/>
  <c r="K204" i="5" s="1"/>
  <c r="J205" i="5"/>
  <c r="K205" i="5" s="1"/>
  <c r="J206" i="5"/>
  <c r="K206" i="5" s="1"/>
  <c r="J207" i="5"/>
  <c r="K207" i="5" s="1"/>
  <c r="J208" i="5"/>
  <c r="K208" i="5" s="1"/>
  <c r="J209" i="5"/>
  <c r="K209" i="5" s="1"/>
  <c r="J194" i="5"/>
  <c r="K194" i="5" s="1"/>
  <c r="J145" i="5"/>
  <c r="K145" i="5" s="1"/>
  <c r="J146" i="5"/>
  <c r="K146" i="5" s="1"/>
  <c r="J147" i="5"/>
  <c r="K147" i="5" s="1"/>
  <c r="J148" i="5"/>
  <c r="K148" i="5" s="1"/>
  <c r="J149" i="5"/>
  <c r="K149" i="5" s="1"/>
  <c r="J150" i="5"/>
  <c r="K150" i="5" s="1"/>
  <c r="J151" i="5"/>
  <c r="K151" i="5" s="1"/>
  <c r="J152" i="5"/>
  <c r="K152" i="5" s="1"/>
  <c r="J153" i="5"/>
  <c r="K153" i="5" s="1"/>
  <c r="J154" i="5"/>
  <c r="K154" i="5" s="1"/>
  <c r="J155" i="5"/>
  <c r="K155" i="5" s="1"/>
  <c r="J156" i="5"/>
  <c r="K156" i="5" s="1"/>
  <c r="J157" i="5"/>
  <c r="K157" i="5" s="1"/>
  <c r="J158" i="5"/>
  <c r="K158" i="5" s="1"/>
  <c r="J159" i="5"/>
  <c r="K159" i="5" s="1"/>
  <c r="J160" i="5"/>
  <c r="K160" i="5" s="1"/>
  <c r="J161" i="5"/>
  <c r="K161" i="5" s="1"/>
  <c r="J162" i="5"/>
  <c r="K162" i="5" s="1"/>
  <c r="J163" i="5"/>
  <c r="K163" i="5" s="1"/>
  <c r="J164" i="5"/>
  <c r="K164" i="5" s="1"/>
  <c r="J165" i="5"/>
  <c r="K165" i="5" s="1"/>
  <c r="J166" i="5"/>
  <c r="K166" i="5" s="1"/>
  <c r="J167" i="5"/>
  <c r="K167" i="5" s="1"/>
  <c r="J168" i="5"/>
  <c r="K168" i="5" s="1"/>
  <c r="J169" i="5"/>
  <c r="K169" i="5" s="1"/>
  <c r="J170" i="5"/>
  <c r="K170" i="5" s="1"/>
  <c r="J171" i="5"/>
  <c r="K171" i="5" s="1"/>
  <c r="J172" i="5"/>
  <c r="K172" i="5" s="1"/>
  <c r="J173" i="5"/>
  <c r="K173" i="5" s="1"/>
  <c r="J174" i="5"/>
  <c r="K174" i="5" s="1"/>
  <c r="J175" i="5"/>
  <c r="K175" i="5" s="1"/>
  <c r="J176" i="5"/>
  <c r="K176" i="5" s="1"/>
  <c r="J177" i="5"/>
  <c r="K177" i="5" s="1"/>
  <c r="J178" i="5"/>
  <c r="K178" i="5" s="1"/>
  <c r="J179" i="5"/>
  <c r="K179" i="5" s="1"/>
  <c r="J180" i="5"/>
  <c r="K180" i="5" s="1"/>
  <c r="J181" i="5"/>
  <c r="K181" i="5" s="1"/>
  <c r="J182" i="5"/>
  <c r="K182" i="5" s="1"/>
  <c r="J183" i="5"/>
  <c r="K183" i="5" s="1"/>
  <c r="J184" i="5"/>
  <c r="K184" i="5" s="1"/>
  <c r="J185" i="5"/>
  <c r="K185" i="5" s="1"/>
  <c r="J186" i="5"/>
  <c r="K186" i="5" s="1"/>
  <c r="J187" i="5"/>
  <c r="K187" i="5" s="1"/>
  <c r="J188" i="5"/>
  <c r="K188" i="5" s="1"/>
  <c r="J189" i="5"/>
  <c r="K189" i="5" s="1"/>
  <c r="J190" i="5"/>
  <c r="K190" i="5" s="1"/>
  <c r="J191" i="5"/>
  <c r="K191" i="5" s="1"/>
  <c r="J144" i="5"/>
  <c r="K144" i="5" s="1"/>
  <c r="J139" i="5"/>
  <c r="K139" i="5" s="1"/>
  <c r="J140" i="5"/>
  <c r="K140" i="5" s="1"/>
  <c r="J141" i="5"/>
  <c r="K141" i="5" s="1"/>
  <c r="J138" i="5"/>
  <c r="K138" i="5" s="1"/>
  <c r="J131" i="5"/>
  <c r="K131" i="5" s="1"/>
  <c r="J132" i="5"/>
  <c r="K132" i="5" s="1"/>
  <c r="J133" i="5"/>
  <c r="K133" i="5" s="1"/>
  <c r="J130" i="5"/>
  <c r="K130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7" i="5"/>
  <c r="K87" i="5" s="1"/>
  <c r="J88" i="5"/>
  <c r="K88" i="5" s="1"/>
  <c r="J89" i="5"/>
  <c r="K89" i="5" s="1"/>
  <c r="J90" i="5"/>
  <c r="K90" i="5" s="1"/>
  <c r="J91" i="5"/>
  <c r="K91" i="5" s="1"/>
  <c r="J92" i="5"/>
  <c r="K92" i="5" s="1"/>
  <c r="J93" i="5"/>
  <c r="K93" i="5" s="1"/>
  <c r="J94" i="5"/>
  <c r="K94" i="5" s="1"/>
  <c r="J95" i="5"/>
  <c r="K95" i="5" s="1"/>
  <c r="J96" i="5"/>
  <c r="K96" i="5" s="1"/>
  <c r="J97" i="5"/>
  <c r="K97" i="5" s="1"/>
  <c r="J98" i="5"/>
  <c r="K98" i="5" s="1"/>
  <c r="J99" i="5"/>
  <c r="K99" i="5" s="1"/>
  <c r="J100" i="5"/>
  <c r="K100" i="5" s="1"/>
  <c r="J101" i="5"/>
  <c r="K101" i="5" s="1"/>
  <c r="J102" i="5"/>
  <c r="K102" i="5" s="1"/>
  <c r="J103" i="5"/>
  <c r="K103" i="5" s="1"/>
  <c r="J104" i="5"/>
  <c r="K104" i="5" s="1"/>
  <c r="J105" i="5"/>
  <c r="K105" i="5" s="1"/>
  <c r="J106" i="5"/>
  <c r="K106" i="5" s="1"/>
  <c r="J107" i="5"/>
  <c r="K107" i="5" s="1"/>
  <c r="J108" i="5"/>
  <c r="K108" i="5" s="1"/>
  <c r="J109" i="5"/>
  <c r="K109" i="5" s="1"/>
  <c r="J110" i="5"/>
  <c r="K110" i="5" s="1"/>
  <c r="J111" i="5"/>
  <c r="K111" i="5" s="1"/>
  <c r="J112" i="5"/>
  <c r="K112" i="5" s="1"/>
  <c r="J113" i="5"/>
  <c r="K113" i="5" s="1"/>
  <c r="J114" i="5"/>
  <c r="K114" i="5" s="1"/>
  <c r="J115" i="5"/>
  <c r="K115" i="5" s="1"/>
  <c r="J116" i="5"/>
  <c r="K116" i="5" s="1"/>
  <c r="J117" i="5"/>
  <c r="K117" i="5" s="1"/>
  <c r="J118" i="5"/>
  <c r="K118" i="5" s="1"/>
  <c r="J119" i="5"/>
  <c r="K119" i="5" s="1"/>
  <c r="J120" i="5"/>
  <c r="K120" i="5" s="1"/>
  <c r="J121" i="5"/>
  <c r="K121" i="5" s="1"/>
  <c r="J122" i="5"/>
  <c r="K122" i="5" s="1"/>
  <c r="J123" i="5"/>
  <c r="K123" i="5" s="1"/>
  <c r="J124" i="5"/>
  <c r="K124" i="5" s="1"/>
  <c r="J125" i="5"/>
  <c r="K125" i="5" s="1"/>
  <c r="J126" i="5"/>
  <c r="K126" i="5" s="1"/>
  <c r="J127" i="5"/>
  <c r="K127" i="5" s="1"/>
  <c r="J62" i="5"/>
  <c r="J58" i="5"/>
  <c r="K58" i="5" s="1"/>
  <c r="J56" i="5"/>
  <c r="K56" i="5" s="1"/>
  <c r="J57" i="5"/>
  <c r="K57" i="5" s="1"/>
  <c r="J59" i="5"/>
  <c r="K59" i="5" s="1"/>
  <c r="D25" i="24" l="1"/>
  <c r="G17" i="24"/>
  <c r="G5" i="23"/>
  <c r="C9" i="26"/>
  <c r="D24" i="24"/>
  <c r="G9" i="24"/>
  <c r="D17" i="26"/>
  <c r="G7" i="23"/>
  <c r="D29" i="23"/>
  <c r="K128" i="5"/>
  <c r="D27" i="24"/>
  <c r="E6" i="26" s="1"/>
  <c r="G7" i="24"/>
  <c r="C17" i="26"/>
  <c r="G5" i="17"/>
  <c r="F19" i="17"/>
  <c r="G5" i="18"/>
  <c r="F9" i="18"/>
  <c r="G9" i="18" s="1"/>
  <c r="G79" i="16"/>
  <c r="C7" i="26"/>
  <c r="G14" i="19"/>
  <c r="D7" i="26"/>
  <c r="G13" i="18"/>
  <c r="D6" i="26"/>
  <c r="J89" i="4"/>
  <c r="K89" i="4" s="1"/>
  <c r="J75" i="4"/>
  <c r="K75" i="4" s="1"/>
  <c r="J70" i="4"/>
  <c r="K70" i="4" s="1"/>
  <c r="D28" i="24"/>
  <c r="E17" i="26" s="1"/>
  <c r="C20" i="26"/>
  <c r="J65" i="4"/>
  <c r="K65" i="4" s="1"/>
  <c r="J83" i="4"/>
  <c r="J55" i="4"/>
  <c r="K55" i="4" s="1"/>
  <c r="J134" i="5"/>
  <c r="K134" i="5" s="1"/>
  <c r="J142" i="5"/>
  <c r="K142" i="5" s="1"/>
  <c r="J192" i="5"/>
  <c r="J210" i="5"/>
  <c r="K210" i="5" s="1"/>
  <c r="J215" i="5"/>
  <c r="J128" i="5"/>
  <c r="J60" i="5"/>
  <c r="C6" i="26" l="1"/>
  <c r="J92" i="4"/>
  <c r="K83" i="4"/>
  <c r="C18" i="26"/>
  <c r="J216" i="5"/>
  <c r="D21" i="24"/>
  <c r="D10" i="24"/>
  <c r="D13" i="17"/>
  <c r="D79" i="16"/>
  <c r="C14" i="26" l="1"/>
  <c r="K92" i="4"/>
  <c r="C3" i="26"/>
  <c r="F23" i="15"/>
  <c r="G23" i="15" s="1"/>
  <c r="H23" i="15" s="1"/>
  <c r="F21" i="15"/>
  <c r="G21" i="15" s="1"/>
  <c r="H21" i="15" s="1"/>
  <c r="F19" i="15"/>
  <c r="G19" i="15" s="1"/>
  <c r="H19" i="15" s="1"/>
  <c r="F17" i="15"/>
  <c r="G17" i="15" s="1"/>
  <c r="H17" i="15" s="1"/>
  <c r="F15" i="15"/>
  <c r="G15" i="15" s="1"/>
  <c r="H15" i="15" s="1"/>
  <c r="F13" i="15"/>
  <c r="G13" i="15" s="1"/>
  <c r="H13" i="15" s="1"/>
  <c r="F11" i="15"/>
  <c r="G11" i="15" s="1"/>
  <c r="H11" i="15" s="1"/>
  <c r="F9" i="15"/>
  <c r="G9" i="15" s="1"/>
  <c r="H9" i="15" s="1"/>
  <c r="F7" i="15"/>
  <c r="G7" i="15" s="1"/>
  <c r="H7" i="15" s="1"/>
  <c r="F5" i="15"/>
  <c r="G5" i="15" s="1"/>
  <c r="F41" i="8"/>
  <c r="G41" i="8" s="1"/>
  <c r="H41" i="8" s="1"/>
  <c r="F39" i="8"/>
  <c r="G39" i="8" s="1"/>
  <c r="H39" i="8" s="1"/>
  <c r="F37" i="8"/>
  <c r="G37" i="8" s="1"/>
  <c r="H37" i="8" s="1"/>
  <c r="F35" i="8"/>
  <c r="G35" i="8" s="1"/>
  <c r="H35" i="8" s="1"/>
  <c r="F33" i="8"/>
  <c r="G33" i="8" s="1"/>
  <c r="H33" i="8" s="1"/>
  <c r="F31" i="8"/>
  <c r="G31" i="8" s="1"/>
  <c r="H31" i="8" s="1"/>
  <c r="F29" i="8"/>
  <c r="G29" i="8" s="1"/>
  <c r="H29" i="8" s="1"/>
  <c r="F27" i="8"/>
  <c r="G27" i="8" s="1"/>
  <c r="H27" i="8" s="1"/>
  <c r="F25" i="8"/>
  <c r="G25" i="8" s="1"/>
  <c r="H25" i="8" s="1"/>
  <c r="F23" i="8"/>
  <c r="G23" i="8" s="1"/>
  <c r="H23" i="8" s="1"/>
  <c r="F21" i="8"/>
  <c r="G21" i="8" s="1"/>
  <c r="H21" i="8" s="1"/>
  <c r="F19" i="8"/>
  <c r="G19" i="8" s="1"/>
  <c r="H19" i="8" s="1"/>
  <c r="F17" i="8"/>
  <c r="G17" i="8" s="1"/>
  <c r="H17" i="8" s="1"/>
  <c r="F15" i="8"/>
  <c r="G15" i="8" s="1"/>
  <c r="H15" i="8" s="1"/>
  <c r="F11" i="8"/>
  <c r="G11" i="8" s="1"/>
  <c r="H11" i="8" s="1"/>
  <c r="F9" i="8"/>
  <c r="G9" i="8" s="1"/>
  <c r="H9" i="8" s="1"/>
  <c r="F7" i="8"/>
  <c r="G7" i="8" s="1"/>
  <c r="H7" i="8" s="1"/>
  <c r="F5" i="8"/>
  <c r="G5" i="8" s="1"/>
  <c r="G43" i="8" l="1"/>
  <c r="G25" i="15"/>
  <c r="H25" i="15" s="1"/>
  <c r="F25" i="15"/>
  <c r="F26" i="15" s="1"/>
  <c r="F43" i="8"/>
  <c r="F44" i="8" s="1"/>
  <c r="F45" i="8" s="1"/>
  <c r="G44" i="8" l="1"/>
  <c r="F27" i="15"/>
  <c r="G26" i="15"/>
  <c r="G27" i="15" l="1"/>
  <c r="H26" i="15"/>
  <c r="G45" i="8"/>
  <c r="C4" i="26" l="1"/>
  <c r="C10" i="26" s="1"/>
  <c r="C15" i="26"/>
  <c r="C21" i="26" s="1"/>
  <c r="H27" i="15"/>
  <c r="C23" i="26" l="1"/>
</calcChain>
</file>

<file path=xl/sharedStrings.xml><?xml version="1.0" encoding="utf-8"?>
<sst xmlns="http://schemas.openxmlformats.org/spreadsheetml/2006/main" count="1287" uniqueCount="933">
  <si>
    <t>Inventorinis</t>
  </si>
  <si>
    <t>Statybų vertė</t>
  </si>
  <si>
    <t xml:space="preserve">Procentinė </t>
  </si>
  <si>
    <t>Bendr.dalies</t>
  </si>
  <si>
    <t>Statybos darbų</t>
  </si>
  <si>
    <t>Zabieliškio MAR objektai:</t>
  </si>
  <si>
    <t>Nr.</t>
  </si>
  <si>
    <t>dalis %</t>
  </si>
  <si>
    <t xml:space="preserve"> paskirstymas</t>
  </si>
  <si>
    <t>vertė iš viso</t>
  </si>
  <si>
    <t>Iš viso</t>
  </si>
  <si>
    <t>I</t>
  </si>
  <si>
    <t>Pastatai ir statiniai:</t>
  </si>
  <si>
    <t>Buities ir personalo pastatas  4H1p (R. pažyma)</t>
  </si>
  <si>
    <t>Mechaninio apdorojimo pastatas 5H1g (R.pažyma)</t>
  </si>
  <si>
    <t>Biologinio apdorojimo pastatas 6H1g (R. pažyma)</t>
  </si>
  <si>
    <t>Kt. inž.statiniai-priešgaisrinis rezervuaras T (R. pažyma)</t>
  </si>
  <si>
    <t>Kt.inž.statiniai-Aikštelė b1 (R. pažyma)</t>
  </si>
  <si>
    <t>Kt.inž.statiniai-Aikštelė b2 (R. pažyma)</t>
  </si>
  <si>
    <t>Kt.inž.statiniai-Aikštelė b3 (R. pažyma)</t>
  </si>
  <si>
    <t>Kt.inž.statiniai-Aikštelė b4 (R. pažyma)</t>
  </si>
  <si>
    <t>Kt.inž.statiniai-atrūšiuotų atliekų laikino saugojimo stoginė 7H1b (R.pažyma)</t>
  </si>
  <si>
    <t>Kt.inž.statiniai-svarstyklės 8H1g (R.pažyma)</t>
  </si>
  <si>
    <t>Kt.inž.statiniai-biofiltras 9H1b (R.pažyma)</t>
  </si>
  <si>
    <t>Vandentiekio tinklai 1-19 (R.pažyma)</t>
  </si>
  <si>
    <t>Vandentiekio tinklai 20-21 (R.pažyma)</t>
  </si>
  <si>
    <t>Vandentiekio tinklai 22-30 (R.pažyma)</t>
  </si>
  <si>
    <t>Vandentiekio tinklai 31-39 (R.pažyma)</t>
  </si>
  <si>
    <t>Spaudiminių nuotekų tinklai 1-2 (R.pažyma)</t>
  </si>
  <si>
    <t>Buitinių nuotekų tinklai 1-11 (R.pažyma)</t>
  </si>
  <si>
    <t>Lietaus nuotekų tinklai 1-38 (R.pažyma)</t>
  </si>
  <si>
    <t>Lietaus nuotekų tinklai 39-112 (R.pažyma)</t>
  </si>
  <si>
    <t>Lietaus nuotekų tinklai 113-114 (R.pažyma)</t>
  </si>
  <si>
    <t>Lietaus nuotekų tinklai 115-116 (R.pažyma)</t>
  </si>
  <si>
    <t>II</t>
  </si>
  <si>
    <t>Mechaninė įranga (mechan.apdorojimo įrenginiai):</t>
  </si>
  <si>
    <t>Atliekų priėmimo mechaninė įranga</t>
  </si>
  <si>
    <t xml:space="preserve">Komunalinių atliekų srauto mechaninio  rūšiavimo mechaninė įranga </t>
  </si>
  <si>
    <t xml:space="preserve">Įrenginiai, skirti atrūšiuotų antrinių žaliavų transportavimui, tvarkymui ir laikinam sandėliavimui arba kaupimui </t>
  </si>
  <si>
    <t>Papildomos sistemos (įranga) mechaninio rūšiavimo grandžiai (oro filtrai, kompresoriai ir kt.).</t>
  </si>
  <si>
    <t>III</t>
  </si>
  <si>
    <t>Mechaninė įranga (biolog.apdorojimo įrenginiai):</t>
  </si>
  <si>
    <t>Papildomos sistemos biologinio apdorojimo grandžiai. Ventiliacija, oro tiekimo įranga, biofiltrų sistemos, pagrindinė ir pagalbinė įranga</t>
  </si>
  <si>
    <t>IV</t>
  </si>
  <si>
    <t>Technologinių procesų valdymas:</t>
  </si>
  <si>
    <t>Dispečerinės įranga, įskaitant inžinerines ir kt. sistemas</t>
  </si>
  <si>
    <t xml:space="preserve">MAR įrenginių technologinio proceso kontrolės ir matavimo bei perdavimo priemonių sistema </t>
  </si>
  <si>
    <t>SCADA sistemos (programinė įranga)</t>
  </si>
  <si>
    <t>VšĮ Kauno regiono atliekų tvarkymo centras, 300092998</t>
  </si>
  <si>
    <t xml:space="preserve">Projektas: Kauno regiono komunalinių atliekų tvarkymo sistemos plėtra </t>
  </si>
  <si>
    <t>Atliekų priėmimo aikštelės</t>
  </si>
  <si>
    <t>Sutartinė statybų</t>
  </si>
  <si>
    <t>% dalis nuo</t>
  </si>
  <si>
    <t>ir kompostavimo aikštelės</t>
  </si>
  <si>
    <t>vertė, Eur</t>
  </si>
  <si>
    <t>sutarties vertės</t>
  </si>
  <si>
    <t>Kauno MBA (Ateities pl.51B, Kaunas)</t>
  </si>
  <si>
    <t>Zabieliškio MAR (Zabieliškio k., Kėdainių r.)</t>
  </si>
  <si>
    <t>vienetų sk.</t>
  </si>
  <si>
    <t>1.1.</t>
  </si>
  <si>
    <t>Automobilinės svarstyklės, Mettler Toledo</t>
  </si>
  <si>
    <t>1.2.</t>
  </si>
  <si>
    <t>Smulkintuvas Forus, Komptech, Lindner, M&amp;J, Z101</t>
  </si>
  <si>
    <t>12408120/001</t>
  </si>
  <si>
    <t>1.3.</t>
  </si>
  <si>
    <t>Konvejeris po smulkintuvu H101,Horstmann Buetech</t>
  </si>
  <si>
    <t>12408120/002</t>
  </si>
  <si>
    <t>1.4.</t>
  </si>
  <si>
    <t>Ratų ir kėbulų plovykla;</t>
  </si>
  <si>
    <t>12408120/003</t>
  </si>
  <si>
    <t>iš viso 2 punkas</t>
  </si>
  <si>
    <t>4 vnt.</t>
  </si>
  <si>
    <t>2.1.</t>
  </si>
  <si>
    <t>Būgninis sijotuvas, F101, Horstmann, Bluetech</t>
  </si>
  <si>
    <t>12408120/004</t>
  </si>
  <si>
    <t>2.2.</t>
  </si>
  <si>
    <t>Rankinio rūšiavimo kabina, S101, Horstmann, Bluetech</t>
  </si>
  <si>
    <t>12408120/005</t>
  </si>
  <si>
    <t>2.3.</t>
  </si>
  <si>
    <t>Magnetinis separatorius, F102, Steinert, Manaman, Imro</t>
  </si>
  <si>
    <t>12408120/006</t>
  </si>
  <si>
    <t>2.4.</t>
  </si>
  <si>
    <t>Konvejeris į būgninį separatorių, H102, Horstmann, Bluetech</t>
  </si>
  <si>
    <t>12408120/007</t>
  </si>
  <si>
    <t>2.5.</t>
  </si>
  <si>
    <t>Konvejeris po būgniniu separatoriumi, H103, Horstmann, Bluetech</t>
  </si>
  <si>
    <t>12408120/008</t>
  </si>
  <si>
    <t>2.6.</t>
  </si>
  <si>
    <t>Konvejeris po būgniniu separatoriumi, H105, Horstmann, Bluetech</t>
  </si>
  <si>
    <t>12408120/009</t>
  </si>
  <si>
    <t>2.7.</t>
  </si>
  <si>
    <t>Konvejeris į rūšiavimo kabiną, H106, Horstmann, Bluetech</t>
  </si>
  <si>
    <t>12408120/010</t>
  </si>
  <si>
    <t>2.8.</t>
  </si>
  <si>
    <t>Konvejeris į rūšiavimo kabiną, H108, Horstmann, Bluetech</t>
  </si>
  <si>
    <t>12408120/011</t>
  </si>
  <si>
    <t>8 vnt.</t>
  </si>
  <si>
    <t>3.1.</t>
  </si>
  <si>
    <t>Presas, F103, Paal, HSM</t>
  </si>
  <si>
    <t>12408120/012</t>
  </si>
  <si>
    <t>3.2.</t>
  </si>
  <si>
    <t>Kipų pakavimo įrenginys, F104, PTF Hauser</t>
  </si>
  <si>
    <t>12408120/013</t>
  </si>
  <si>
    <t>3.3.</t>
  </si>
  <si>
    <t>Konvejeris į rūšiavimo kabiną, H107, Horstmann, Bluetech</t>
  </si>
  <si>
    <t>12408120/014</t>
  </si>
  <si>
    <t>3 vnt.</t>
  </si>
  <si>
    <t>4.1.</t>
  </si>
  <si>
    <t>Oro filtrai</t>
  </si>
  <si>
    <t>12408120/015</t>
  </si>
  <si>
    <t>4.2.</t>
  </si>
  <si>
    <t>Kompresoriai</t>
  </si>
  <si>
    <t>12408120/016</t>
  </si>
  <si>
    <t>2 vnt.</t>
  </si>
  <si>
    <t>Biologinio apdorojimo įranga - komposto vartytuvas Backhus</t>
  </si>
  <si>
    <t>12408120/017</t>
  </si>
  <si>
    <t>Ventiliacija, oro tiekimo įranga</t>
  </si>
  <si>
    <t>12408120/018</t>
  </si>
  <si>
    <t>biofiltrų sistema (įskaitant skruberį)</t>
  </si>
  <si>
    <t>12408120/019</t>
  </si>
  <si>
    <t>kuro talpa</t>
  </si>
  <si>
    <t>12408120/020</t>
  </si>
  <si>
    <t>katilinė kompostavimo patalpų šildymui</t>
  </si>
  <si>
    <t>12408120/021</t>
  </si>
  <si>
    <t>Konvejeris bioskaidžios frakcijos transportavimui, H104, Horstmann, Bluetech</t>
  </si>
  <si>
    <t>12408120/022</t>
  </si>
  <si>
    <t>5 vnt.</t>
  </si>
  <si>
    <t>Įrenginiai, įranga ir sistemos, skirti biologiškai perdirbtų atliekų transportavimui, tvarkymui ir laikinam sandėliavimui arba kaupimui - Mobilus komposto sijotuvas</t>
  </si>
  <si>
    <t>12408120/023</t>
  </si>
  <si>
    <t>12408120/024</t>
  </si>
  <si>
    <t>12408120/025</t>
  </si>
  <si>
    <t>iš viso IV dalis</t>
  </si>
  <si>
    <t xml:space="preserve">Iš viso be bendr.d. </t>
  </si>
  <si>
    <t>Iš viso su  bendrąja dalimi</t>
  </si>
  <si>
    <t>Eksploatacijos pradžia 2015-12-31</t>
  </si>
  <si>
    <t>Statybų vertė be</t>
  </si>
  <si>
    <t>Kauno MBA objektai:</t>
  </si>
  <si>
    <t>bendrosios dalies</t>
  </si>
  <si>
    <t>Buities pastatas 1H2b (R. pažyma)</t>
  </si>
  <si>
    <t>Mechaninio rafinavimo pastatas 2H1g (R.pažyma)</t>
  </si>
  <si>
    <t>Biologinio apdorojimo pastatas 3H1g (R. pažyma)</t>
  </si>
  <si>
    <t>Komposto rafinavimo ir brandinimo pastatas 4H1g (R. pažyma)</t>
  </si>
  <si>
    <t>Kt. inž.statiniai-Aikštelė b1 su bordiūrais b2 (R. pažyma)</t>
  </si>
  <si>
    <t>Kt.inž.statiniai-biofiltras h1 (R.pažyma)</t>
  </si>
  <si>
    <t>Kt.inž.statiniai-biofiltras h2 (R.pažyma)</t>
  </si>
  <si>
    <t>Kt.inž.statiniai-perkolato rezervuaras h3 (R.pažyma)</t>
  </si>
  <si>
    <t>Kt.inž.statiniai-tvora t1 (R.pažyma)</t>
  </si>
  <si>
    <t>Kt.inž.statiniai-atraminė sienutė t2 (R.pažyma)</t>
  </si>
  <si>
    <t>Kt.inž.statiniai-apsauginiai atitvarai t3 (R.pažyma)</t>
  </si>
  <si>
    <t>Kt.inž.statiniai-svarstyklės k1, k2 (R.pažyma)</t>
  </si>
  <si>
    <t>Buitinių nuotekų tinklai 1-4 (R.pažyma)</t>
  </si>
  <si>
    <t>Spaudiminių nuotekų tinklai 1-7 (R.pažyma)</t>
  </si>
  <si>
    <t>Buitinių nuotekų tinklai 5-6 (R.pažyma)</t>
  </si>
  <si>
    <t>Spaudiminiai nuotekų tinklai 8-9 (R.pažyma)</t>
  </si>
  <si>
    <t>Lietaus nuotekų tinklai 1-88 (R.pažyma)</t>
  </si>
  <si>
    <t>Lietaus nuotekų tinklai 89-130 (R.pažyma)</t>
  </si>
  <si>
    <t>Lietaus nuotekų tinklai 131-132 (R.pažyma)</t>
  </si>
  <si>
    <t>Lietaus nuotekų tinklai 133-134 (R.pažyma)</t>
  </si>
  <si>
    <t>1.</t>
  </si>
  <si>
    <t xml:space="preserve">Automobilinės svarstyklės (Mettler Toledo); </t>
  </si>
  <si>
    <t>12408121/000</t>
  </si>
  <si>
    <t xml:space="preserve"> Smulkintuvų 3400 F komplektas (Z101)</t>
  </si>
  <si>
    <t>12408121/001</t>
  </si>
  <si>
    <t xml:space="preserve"> Smulkintuvų 3400 F komplektas (Z102 ) </t>
  </si>
  <si>
    <t>12408121/002</t>
  </si>
  <si>
    <t xml:space="preserve"> Konvejerių į būgninį separatorių komplektas (H103)</t>
  </si>
  <si>
    <t>12408121/003</t>
  </si>
  <si>
    <t>1.5.</t>
  </si>
  <si>
    <t xml:space="preserve"> Konvejerių į būgninį separatorių komplektas (H104)</t>
  </si>
  <si>
    <t>12408121/004</t>
  </si>
  <si>
    <t>1.6.</t>
  </si>
  <si>
    <t xml:space="preserve"> Konvejeris po būgniniu separatoriumi (H106) - atgal į priėmimo zoną </t>
  </si>
  <si>
    <t>12408121/005</t>
  </si>
  <si>
    <t>iš viso 1 punkas</t>
  </si>
  <si>
    <t>6 vnt.</t>
  </si>
  <si>
    <t>2.</t>
  </si>
  <si>
    <t>Būgninių separatorių TR3/10/12 komplektas (F101)</t>
  </si>
  <si>
    <t>12408121/006</t>
  </si>
  <si>
    <t xml:space="preserve">Būgninių separatorių TR3/10/12 komplektas (F102) </t>
  </si>
  <si>
    <t>12408121/007</t>
  </si>
  <si>
    <t xml:space="preserve">Balistinių separatorių SH 80 komplektas (F103) </t>
  </si>
  <si>
    <t>12408121/008</t>
  </si>
  <si>
    <t>Balistinių separatorių SH 80 komplektas (F104)</t>
  </si>
  <si>
    <t>12408121/009</t>
  </si>
  <si>
    <t xml:space="preserve">Magnetinių separatorių UME 115/150R komplektas (F105) </t>
  </si>
  <si>
    <t>12408121/010</t>
  </si>
  <si>
    <t xml:space="preserve">Magnetinių separatorių UME 135/170R komplektas (F106) </t>
  </si>
  <si>
    <t>12408121/011</t>
  </si>
  <si>
    <t xml:space="preserve">Spalvotųjų metalų separarorius 150/220 (F108) </t>
  </si>
  <si>
    <t>12408121/012</t>
  </si>
  <si>
    <t>Spalvotųjų metalų separarorius 150/220 (F109)</t>
  </si>
  <si>
    <t>12408121/013</t>
  </si>
  <si>
    <t>2.9.</t>
  </si>
  <si>
    <t xml:space="preserve">NIR separatorius UNISORT 2000 PET/HDPE (F110) </t>
  </si>
  <si>
    <t>12408121/014</t>
  </si>
  <si>
    <t>2.10.</t>
  </si>
  <si>
    <t xml:space="preserve">NIR separatorius UNISORT 2000 PET/HDPE (F111) </t>
  </si>
  <si>
    <t>12408121/015</t>
  </si>
  <si>
    <t>2.11.</t>
  </si>
  <si>
    <t>NIR separatorius UNISORT 2000 MP ir 2800 MP(F112)</t>
  </si>
  <si>
    <t>12408121/016</t>
  </si>
  <si>
    <t>2.12.</t>
  </si>
  <si>
    <t xml:space="preserve">NIR separatorius UNISORT 2000 MP ir 2800 MP(F113) </t>
  </si>
  <si>
    <t>12408121/017</t>
  </si>
  <si>
    <t>2.13.</t>
  </si>
  <si>
    <t>NIR separatorius UNISORT 2000 MP ir 2800 MP(F114)</t>
  </si>
  <si>
    <t>12408121/018</t>
  </si>
  <si>
    <t>2.14.</t>
  </si>
  <si>
    <t>NIR separatorius UNISORT 2000 MP ir 2800 MP(F115)</t>
  </si>
  <si>
    <t>12408121/019</t>
  </si>
  <si>
    <t>2.15.</t>
  </si>
  <si>
    <t xml:space="preserve">NIR separatorius UNISORT 2800 popieriui (F116) </t>
  </si>
  <si>
    <t>12408121/020</t>
  </si>
  <si>
    <t>2.16.</t>
  </si>
  <si>
    <t>NIR separatorius UNISORT 2800 popieriui (F117)</t>
  </si>
  <si>
    <t>12408121/021</t>
  </si>
  <si>
    <t>2.17.</t>
  </si>
  <si>
    <t xml:space="preserve">Grandininis transporteris (F118) </t>
  </si>
  <si>
    <t>12408121/022</t>
  </si>
  <si>
    <t>2.18.</t>
  </si>
  <si>
    <t xml:space="preserve">Dulkių filtras apie 30000 m3 (C101) </t>
  </si>
  <si>
    <t>12408121/023</t>
  </si>
  <si>
    <t>2.19.</t>
  </si>
  <si>
    <t xml:space="preserve">Kompresorius Nir separatoriams su konteineriu (C102) </t>
  </si>
  <si>
    <t>12408121/024</t>
  </si>
  <si>
    <t>2.20.</t>
  </si>
  <si>
    <t>Konvejeris po smulkintuvu (H101)</t>
  </si>
  <si>
    <t>12408121/025</t>
  </si>
  <si>
    <t>2.21.</t>
  </si>
  <si>
    <t xml:space="preserve">Konvejeris po smulkintuvu (H102) </t>
  </si>
  <si>
    <t>12408121/026</t>
  </si>
  <si>
    <t>2.22.</t>
  </si>
  <si>
    <t xml:space="preserve">Konvejeris į būgninį separatorių (H103) </t>
  </si>
  <si>
    <t>12408121/027</t>
  </si>
  <si>
    <t>2.23.</t>
  </si>
  <si>
    <t>Konvejeris į būgninį separatorių (H104)</t>
  </si>
  <si>
    <t>12408121/028</t>
  </si>
  <si>
    <t>2.24.</t>
  </si>
  <si>
    <t>Konvejeris po būgniniu separatoriumi (H105)</t>
  </si>
  <si>
    <t>12408121/029</t>
  </si>
  <si>
    <t>2.25.</t>
  </si>
  <si>
    <t xml:space="preserve">Konvejeris po būgniniu separatoriumi (H111) </t>
  </si>
  <si>
    <t>12408121/030</t>
  </si>
  <si>
    <t>2.26.</t>
  </si>
  <si>
    <t xml:space="preserve">Konvejeris po būgniniu separatoriumi (H112) </t>
  </si>
  <si>
    <t>12408121/031</t>
  </si>
  <si>
    <t>2.27.</t>
  </si>
  <si>
    <t>Konvejeris po būgniniu separatoriumi smulkiajai frakcijai (H107)</t>
  </si>
  <si>
    <t>12408121/032</t>
  </si>
  <si>
    <t>2.28.</t>
  </si>
  <si>
    <t>Konvejeris po būgniniu separatoriumi smulkiajai frakcijai (H109)</t>
  </si>
  <si>
    <t>12408121/033</t>
  </si>
  <si>
    <t>2.29.</t>
  </si>
  <si>
    <t>Konvejeris smulkiajai frakcijai surinkti (H108)</t>
  </si>
  <si>
    <t>12408121/034</t>
  </si>
  <si>
    <t>2.30.</t>
  </si>
  <si>
    <t xml:space="preserve">Konvejeris į biologinio apdorojimo bunkerį (H110) </t>
  </si>
  <si>
    <t>12408121/035</t>
  </si>
  <si>
    <t>2.31.</t>
  </si>
  <si>
    <t>Konvejeris į balistinį separatorių (H113)</t>
  </si>
  <si>
    <t>12408121/036</t>
  </si>
  <si>
    <t>2.32.</t>
  </si>
  <si>
    <t>Konvejeris į balistinį separatorių (H114)</t>
  </si>
  <si>
    <t>12408121/037</t>
  </si>
  <si>
    <t>2.33.</t>
  </si>
  <si>
    <t xml:space="preserve">Konvejeris po balistiniu separatoriumi (H117) </t>
  </si>
  <si>
    <t>12408121/038</t>
  </si>
  <si>
    <t>2.34.</t>
  </si>
  <si>
    <t xml:space="preserve">Konvejeris po balistiniu separatoriumi (H118) </t>
  </si>
  <si>
    <t>12408121/039</t>
  </si>
  <si>
    <t>2.35.</t>
  </si>
  <si>
    <t xml:space="preserve">Konvejeris po balistiniu separatoriumi (H128) </t>
  </si>
  <si>
    <t>12408121/040</t>
  </si>
  <si>
    <t>2.36.</t>
  </si>
  <si>
    <t xml:space="preserve">Konvejeris po NIR separatoriumi (H119) </t>
  </si>
  <si>
    <t>12408121/041</t>
  </si>
  <si>
    <t>2.37.</t>
  </si>
  <si>
    <t xml:space="preserve">Konvejeris po NIR separatoriumi (H120) </t>
  </si>
  <si>
    <t>12408121/042</t>
  </si>
  <si>
    <t>2.38.</t>
  </si>
  <si>
    <t>Konvejeris po NIR separatoriumi (H123)</t>
  </si>
  <si>
    <t>12408121/043</t>
  </si>
  <si>
    <t>2.39.</t>
  </si>
  <si>
    <t>Konvejeris po NIR separatoriumi (H124)</t>
  </si>
  <si>
    <t>12408121/044</t>
  </si>
  <si>
    <t>2.40.</t>
  </si>
  <si>
    <t>Konvejeris po NIR separatoriumi ( H137)</t>
  </si>
  <si>
    <t>12408121/045</t>
  </si>
  <si>
    <t>2.41.</t>
  </si>
  <si>
    <t>Konvejeris po NIR separatoriumi (H142)</t>
  </si>
  <si>
    <t>12408121/046</t>
  </si>
  <si>
    <t>2.42.</t>
  </si>
  <si>
    <t>Konvejeris į NIR separatorių (H121)</t>
  </si>
  <si>
    <t>12408121/047</t>
  </si>
  <si>
    <t>2.43.</t>
  </si>
  <si>
    <t>Konvejeris į NIR separatorių (H122)</t>
  </si>
  <si>
    <t>12408121/048</t>
  </si>
  <si>
    <t>2.44.</t>
  </si>
  <si>
    <t>Konvejeris į NIR separatorių (H125)</t>
  </si>
  <si>
    <t>12408121/049</t>
  </si>
  <si>
    <t>2.45.</t>
  </si>
  <si>
    <t>Konvejeris į NIR separatorių (H126)</t>
  </si>
  <si>
    <t>12408121/050</t>
  </si>
  <si>
    <t>2.46.</t>
  </si>
  <si>
    <t>Konvejeris į NIR separatorių (H131)</t>
  </si>
  <si>
    <t>12408121/051</t>
  </si>
  <si>
    <t>2.47.</t>
  </si>
  <si>
    <t>Konvejeris į NIR separatorių (H132)</t>
  </si>
  <si>
    <t>12408121/052</t>
  </si>
  <si>
    <t>2.48.</t>
  </si>
  <si>
    <t>Konvejeris į NIR separatorių (H133)</t>
  </si>
  <si>
    <t>12408121/053</t>
  </si>
  <si>
    <t>2.49.</t>
  </si>
  <si>
    <t>Konvejeris į NIR separatorių (H134)</t>
  </si>
  <si>
    <t>12408121/054</t>
  </si>
  <si>
    <t>2.50.</t>
  </si>
  <si>
    <t>Konvejeris į NIR separatorių (H135)</t>
  </si>
  <si>
    <t>12408121/055</t>
  </si>
  <si>
    <t>2.51.</t>
  </si>
  <si>
    <t>Konvejeris į NIR separatorių (H141)</t>
  </si>
  <si>
    <t>12408121/056</t>
  </si>
  <si>
    <t>2.52.</t>
  </si>
  <si>
    <t>Konvejeris į rankinį rūšiavimą (H127)</t>
  </si>
  <si>
    <t>12408121/057</t>
  </si>
  <si>
    <t>2.53.</t>
  </si>
  <si>
    <t>Konvejeris į rankinį rūšiavimą (H136)</t>
  </si>
  <si>
    <t>12408121/058</t>
  </si>
  <si>
    <t>2.54.</t>
  </si>
  <si>
    <t>Konvejeris į rankinį rūšiavimą (H143)</t>
  </si>
  <si>
    <t>12408121/059</t>
  </si>
  <si>
    <t>2.55.</t>
  </si>
  <si>
    <t>Konvejeris į juodųjų metalų separatorių (H129)</t>
  </si>
  <si>
    <t>12408121/060</t>
  </si>
  <si>
    <t>2.56.</t>
  </si>
  <si>
    <t>Konvejeris po balistiniu separatoriumi į juodųjų metalų separatorių (H130)</t>
  </si>
  <si>
    <t>12408121/061</t>
  </si>
  <si>
    <t>2.57.</t>
  </si>
  <si>
    <t>Konvejeris į konteinerį (H138)</t>
  </si>
  <si>
    <t>12408121/062</t>
  </si>
  <si>
    <t>2.58.</t>
  </si>
  <si>
    <t>Konvejeris į konteinerį  arba presą (H139)</t>
  </si>
  <si>
    <t>12408121/063</t>
  </si>
  <si>
    <t>2.59.</t>
  </si>
  <si>
    <t>Konvejeris į presą (H140)</t>
  </si>
  <si>
    <t>12408121/064</t>
  </si>
  <si>
    <t>2.60.</t>
  </si>
  <si>
    <t>Surinkimo konvejeris po rankinio rūšiavimo (H144)</t>
  </si>
  <si>
    <t>12408121/065</t>
  </si>
  <si>
    <t>2.61.</t>
  </si>
  <si>
    <t>Konvejeris į presus (H145)</t>
  </si>
  <si>
    <t>12408121/066</t>
  </si>
  <si>
    <t>2.62.</t>
  </si>
  <si>
    <t>Konvejeris į presus (H146)</t>
  </si>
  <si>
    <t>12408121/067</t>
  </si>
  <si>
    <t>2.63.</t>
  </si>
  <si>
    <t>Konvejeris popieriaus padavimui į rankinį rūšiavimą 01 (H147)</t>
  </si>
  <si>
    <t>12408121/068</t>
  </si>
  <si>
    <t>2.64.</t>
  </si>
  <si>
    <t>Konvejeris popieriaus padavimui į rankinį rūšiavimą 02 (H148)</t>
  </si>
  <si>
    <t>12408121/069</t>
  </si>
  <si>
    <t>2.65.</t>
  </si>
  <si>
    <t>Konvejeris į surinkimo konvėjerį po rankinio rūšiavimo (H149)</t>
  </si>
  <si>
    <t>12408121/070</t>
  </si>
  <si>
    <t>2.66.</t>
  </si>
  <si>
    <t>Konvejeris į konteinerį likutinei frakcijai po stiklo rūšiavimo (H150)</t>
  </si>
  <si>
    <t>12408121/071</t>
  </si>
  <si>
    <t>66 vnt.</t>
  </si>
  <si>
    <t>3.</t>
  </si>
  <si>
    <t>Presas Pacomat V-65V (F119)</t>
  </si>
  <si>
    <t>12408121/072</t>
  </si>
  <si>
    <t>Presas Pacomat V-65V (F121)</t>
  </si>
  <si>
    <t>12408121/073</t>
  </si>
  <si>
    <t>Pakavimo įrenginys Rotowrap (F120)</t>
  </si>
  <si>
    <t>12408121/074</t>
  </si>
  <si>
    <t>3.4.</t>
  </si>
  <si>
    <t xml:space="preserve">Pakavimo įrenginys Rotowrap (F122) </t>
  </si>
  <si>
    <t>12408121/075</t>
  </si>
  <si>
    <t>iš viso 3 punkas</t>
  </si>
  <si>
    <t>4.</t>
  </si>
  <si>
    <t>12408121/076</t>
  </si>
  <si>
    <t xml:space="preserve">Biologinio apdorojimo įranga. </t>
  </si>
  <si>
    <t>Vartytuvas Backhus (VOL-B-001)</t>
  </si>
  <si>
    <t>12408121/077</t>
  </si>
  <si>
    <t xml:space="preserve">Vartytuvas Backhus (VOL-B-002) </t>
  </si>
  <si>
    <t>12408121/078</t>
  </si>
  <si>
    <t xml:space="preserve">Transportavimo platforma 1 ( CTR-B-002) </t>
  </si>
  <si>
    <t>12408121/079</t>
  </si>
  <si>
    <t>Transportavimo platforma 2 (CTR-B-003)</t>
  </si>
  <si>
    <t>12408121/080</t>
  </si>
  <si>
    <t>iš viso biologinio apdorojimo įranga:</t>
  </si>
  <si>
    <t>Papildomos sistemos (įranga) biologinio apdorojimo grandžiai. Ventiliacija, oro tiekimo įranga, biofiltrų sistemos, pagrindinė ir pagalbinė įranga</t>
  </si>
  <si>
    <t xml:space="preserve">Ventiliatorius  VCN-B-001 </t>
  </si>
  <si>
    <t>12408121/081</t>
  </si>
  <si>
    <t xml:space="preserve">Ventiliatorius  VCN-B-002 </t>
  </si>
  <si>
    <t>12408121/082</t>
  </si>
  <si>
    <t xml:space="preserve">Ventiliatorius  VCN-B-003 </t>
  </si>
  <si>
    <t>12408121/083</t>
  </si>
  <si>
    <t xml:space="preserve">Ventiliatorius  VCN-B-004 </t>
  </si>
  <si>
    <t>12408121/084</t>
  </si>
  <si>
    <t xml:space="preserve">Ventiliatorius  VCN-B-005 </t>
  </si>
  <si>
    <t>12408121/085</t>
  </si>
  <si>
    <t xml:space="preserve">Ventiliatorius  VCN-B-006 </t>
  </si>
  <si>
    <t>12408121/086</t>
  </si>
  <si>
    <t xml:space="preserve">Ventiliatorius  VCN-B-007 </t>
  </si>
  <si>
    <t>12408121/087</t>
  </si>
  <si>
    <t xml:space="preserve">Ventiliatorius  VCN-B-008 </t>
  </si>
  <si>
    <t>12408121/088</t>
  </si>
  <si>
    <t xml:space="preserve">Ventiliatorius  VCN-B-009 </t>
  </si>
  <si>
    <t>12408121/089</t>
  </si>
  <si>
    <t xml:space="preserve">Ventiliatorius  VCN-B-010 </t>
  </si>
  <si>
    <t>12408121/090</t>
  </si>
  <si>
    <t xml:space="preserve">Ventiliatorius  VCN-B-011 </t>
  </si>
  <si>
    <t>12408121/091</t>
  </si>
  <si>
    <t xml:space="preserve">Ventiliatorius  VCN-B-012 </t>
  </si>
  <si>
    <t>12408121/092</t>
  </si>
  <si>
    <t xml:space="preserve">Ventiliatorius  VCN-B-013 </t>
  </si>
  <si>
    <t>12408121/093</t>
  </si>
  <si>
    <t xml:space="preserve">Ventiliatorius  VCN-B-014 </t>
  </si>
  <si>
    <t>12408121/094</t>
  </si>
  <si>
    <t xml:space="preserve">Ventiliatorius  VCN-B-015 </t>
  </si>
  <si>
    <t>12408121/095</t>
  </si>
  <si>
    <t xml:space="preserve">Ventiliatorius  VCN-B-016 </t>
  </si>
  <si>
    <t>12408121/096</t>
  </si>
  <si>
    <t xml:space="preserve">Ventiliatorius  VCN-B-017 </t>
  </si>
  <si>
    <t>12408121/097</t>
  </si>
  <si>
    <t xml:space="preserve">Ventiliatorius  VCN-B-018 </t>
  </si>
  <si>
    <t>12408121/098</t>
  </si>
  <si>
    <t xml:space="preserve">Ventiliatorius  VCN-B-019 </t>
  </si>
  <si>
    <t>12408121/099</t>
  </si>
  <si>
    <t xml:space="preserve">Ventiliatorius  VCN-B-020 </t>
  </si>
  <si>
    <t>12408121/100</t>
  </si>
  <si>
    <t>Ventiliatorius  VCN-B-021</t>
  </si>
  <si>
    <t>12408121/101</t>
  </si>
  <si>
    <t xml:space="preserve">Ventiliatorius  VCN-B-022 </t>
  </si>
  <si>
    <t>12408121/102</t>
  </si>
  <si>
    <t>Ventiliatorius  VCN-B-023</t>
  </si>
  <si>
    <t>12408121/103</t>
  </si>
  <si>
    <t>Ventiliatorius  VCN-B-024</t>
  </si>
  <si>
    <t>12408121/104</t>
  </si>
  <si>
    <t>Ventiliatorius 1 biofiltras VCN- B-027</t>
  </si>
  <si>
    <t>12408121/105</t>
  </si>
  <si>
    <t>Ventiliatorius 2 biofiltras  VCN-B-028</t>
  </si>
  <si>
    <t>12408121/106</t>
  </si>
  <si>
    <t>Ventiliatorius ir apdorojimo patalpa VCN- B-025</t>
  </si>
  <si>
    <t>12408121/107</t>
  </si>
  <si>
    <t>Ventiliatorius ir apdorojimo patalpa VCN-B-026</t>
  </si>
  <si>
    <t>12408121/108</t>
  </si>
  <si>
    <t xml:space="preserve">Užkrovimo konvejeris (TP-B-001) </t>
  </si>
  <si>
    <t>12408121/109</t>
  </si>
  <si>
    <t xml:space="preserve">Iškrovimo konvejeris (TP-B-002) </t>
  </si>
  <si>
    <t>12408121/110</t>
  </si>
  <si>
    <t>Konvejeris 1 į tunelių užkrovimo sistemą TP-B-003</t>
  </si>
  <si>
    <t>12408121/111</t>
  </si>
  <si>
    <t>Konvejeris 2 į tunelių užkrovimo sistemą TP-B-004</t>
  </si>
  <si>
    <t>12408121/112</t>
  </si>
  <si>
    <t>Konvejeris 3 į tunelių užkrovimo sistemą TP-B-005</t>
  </si>
  <si>
    <t>12408121/113</t>
  </si>
  <si>
    <t>Reversinis konvejeris į tunelių užkrovimo sistemą TP-B-006</t>
  </si>
  <si>
    <t>12408121/114</t>
  </si>
  <si>
    <t>Konvejeris 1 į mobilų reversinį konvejerį TP-B-009</t>
  </si>
  <si>
    <t>12408121/115</t>
  </si>
  <si>
    <t>Konvejeris  2 į mobilų reversinį konvejerį CTR-B-001</t>
  </si>
  <si>
    <t>12408121/116</t>
  </si>
  <si>
    <t>Konvejeris tunelių 1-7 užkrovimui TRE-B-001</t>
  </si>
  <si>
    <t>12408121/117</t>
  </si>
  <si>
    <t>Konvejeris tunelių 8-14 užkrovimui TRE-B-002</t>
  </si>
  <si>
    <t>12408121/118</t>
  </si>
  <si>
    <t>Konvejeris tunelių 1-14 iškrovimui TP-B-010</t>
  </si>
  <si>
    <t>12408121/119</t>
  </si>
  <si>
    <t>Elektros linijos tuneliai 1-5 REL-B-001</t>
  </si>
  <si>
    <t>12408121/120</t>
  </si>
  <si>
    <t>Elektros linijos tuneliai 6-10 REL-B-002</t>
  </si>
  <si>
    <t>12408121/121</t>
  </si>
  <si>
    <t>Elektros linijos tuneliai 11-14 REL-B-003</t>
  </si>
  <si>
    <t>12408121/122</t>
  </si>
  <si>
    <t>2.43</t>
  </si>
  <si>
    <t>Paskirstymo panelė CDE-B-001</t>
  </si>
  <si>
    <t>12408121/123</t>
  </si>
  <si>
    <t>Paskirstymo panelės transportavimo panelė CDE-B-002</t>
  </si>
  <si>
    <t>12408121/124</t>
  </si>
  <si>
    <t>Vartytuvo aptarnavimo platforma PTF-B-001</t>
  </si>
  <si>
    <t>12408121/125</t>
  </si>
  <si>
    <t>Konvejerių priežiūros platforma PTF-B-002</t>
  </si>
  <si>
    <t>12408121/126</t>
  </si>
  <si>
    <t xml:space="preserve">Biofiltrų sistemos (įskaitant skruberius) </t>
  </si>
  <si>
    <t>12408121/127</t>
  </si>
  <si>
    <t>12408121/128</t>
  </si>
  <si>
    <t>iš viso papildomos sistemos:</t>
  </si>
  <si>
    <t>48 vnt.</t>
  </si>
  <si>
    <t>Įrenginiai, įranga ir sistemos, skirti biologiškai perdirbtų atliekų transportavimui, tvarkymui ir laikinam sandėliavimui arba kaupimui</t>
  </si>
  <si>
    <t>12408121/129</t>
  </si>
  <si>
    <t>12408121/130</t>
  </si>
  <si>
    <t xml:space="preserve">Dozavimo bunkeris (B101) </t>
  </si>
  <si>
    <t>12408121/131</t>
  </si>
  <si>
    <t>Magnetinis separatorius (F101)</t>
  </si>
  <si>
    <t>12408121/132</t>
  </si>
  <si>
    <t>3.5.</t>
  </si>
  <si>
    <t xml:space="preserve">Spalvotųjų metalų separatorius (F102) </t>
  </si>
  <si>
    <t>12408121/133</t>
  </si>
  <si>
    <t>3.6.</t>
  </si>
  <si>
    <t xml:space="preserve">Būgninis separatorius (F103) </t>
  </si>
  <si>
    <t>12408121/134</t>
  </si>
  <si>
    <t>3.7.</t>
  </si>
  <si>
    <t xml:space="preserve">Kietųjų dalelių separatorius su ciklonu (F104) </t>
  </si>
  <si>
    <t>12408121/135</t>
  </si>
  <si>
    <t>3.8.</t>
  </si>
  <si>
    <t xml:space="preserve">Dulkių filtras (C101) </t>
  </si>
  <si>
    <t>12408121/136</t>
  </si>
  <si>
    <t>3.9.</t>
  </si>
  <si>
    <t>Konvejeris į juodųjų metalų separatorių (H101)</t>
  </si>
  <si>
    <t>12408121/137</t>
  </si>
  <si>
    <t>3.10.</t>
  </si>
  <si>
    <t xml:space="preserve">Konvejeris juodųjų metalų surinkimui  (H102) </t>
  </si>
  <si>
    <t>12408121/138</t>
  </si>
  <si>
    <t>3.11.</t>
  </si>
  <si>
    <t>12408121/139</t>
  </si>
  <si>
    <t>3.12.</t>
  </si>
  <si>
    <t xml:space="preserve">Konvejeris atsijotai medžiagai (H105) </t>
  </si>
  <si>
    <t>12408121/140</t>
  </si>
  <si>
    <t>3.13.</t>
  </si>
  <si>
    <t>Konvejeris į kietųjų dalelių separatorių (H106)</t>
  </si>
  <si>
    <t>12408121/141</t>
  </si>
  <si>
    <t>3.14.</t>
  </si>
  <si>
    <t xml:space="preserve">Konvejeris inertinei medžiagai (H107) </t>
  </si>
  <si>
    <t>12408121/142</t>
  </si>
  <si>
    <t>3.15.</t>
  </si>
  <si>
    <t xml:space="preserve">Konvjeris kompostui (H108) </t>
  </si>
  <si>
    <t>12408121/143</t>
  </si>
  <si>
    <t>3.16.</t>
  </si>
  <si>
    <t>Ratų ir kėbulų plovykla</t>
  </si>
  <si>
    <t>12408121/144</t>
  </si>
  <si>
    <t>iš viso III d. 3 punkas</t>
  </si>
  <si>
    <t>16 vnt.</t>
  </si>
  <si>
    <t>12408121/145</t>
  </si>
  <si>
    <t xml:space="preserve">MBA įrenginių technologinio proceso kontrolės ir matavimo bei perdavimo priemonių sistema </t>
  </si>
  <si>
    <t>12408121/146</t>
  </si>
  <si>
    <t>TURTO OBJEKTŲ DETALIZAVIMAS</t>
  </si>
  <si>
    <t xml:space="preserve">TURTO OBJEKTŲ DETALIZAVIMAS </t>
  </si>
  <si>
    <t>Kauno MBA tvora</t>
  </si>
  <si>
    <t>Zabieliškio MAR</t>
  </si>
  <si>
    <t>Ilgis, m</t>
  </si>
  <si>
    <t>1198,83 m su varteliais</t>
  </si>
  <si>
    <t>500 m su varteliais</t>
  </si>
  <si>
    <t>1 m įkainis, eur</t>
  </si>
  <si>
    <t>Pavadinimas</t>
  </si>
  <si>
    <t>Kaina, EUR</t>
  </si>
  <si>
    <t>Kiekis</t>
  </si>
  <si>
    <t>Suma, EUR</t>
  </si>
  <si>
    <t>R50704467</t>
  </si>
  <si>
    <t>R50704466</t>
  </si>
  <si>
    <t>R15S00205</t>
  </si>
  <si>
    <t>R15S00201</t>
  </si>
  <si>
    <t>R15S00200</t>
  </si>
  <si>
    <t>R15S00202</t>
  </si>
  <si>
    <t>R15S00203</t>
  </si>
  <si>
    <t>R15S00204</t>
  </si>
  <si>
    <t>R50704417</t>
  </si>
  <si>
    <t>R152102520</t>
  </si>
  <si>
    <t>R152102521</t>
  </si>
  <si>
    <t>R52111189</t>
  </si>
  <si>
    <t>R153205386</t>
  </si>
  <si>
    <t>R52110944</t>
  </si>
  <si>
    <t>R152102518</t>
  </si>
  <si>
    <t>R153005101</t>
  </si>
  <si>
    <t>B/N</t>
  </si>
  <si>
    <t>Nustumiami kiemo vartai</t>
  </si>
  <si>
    <t>Viso, EUR</t>
  </si>
  <si>
    <t>PVM</t>
  </si>
  <si>
    <t>Iš viso, EUR su PVM</t>
  </si>
  <si>
    <t>R15S01365</t>
  </si>
  <si>
    <t>R52110960</t>
  </si>
  <si>
    <t>R52110959</t>
  </si>
  <si>
    <t>R52110958</t>
  </si>
  <si>
    <t>R52110943</t>
  </si>
  <si>
    <t>R15S01364</t>
  </si>
  <si>
    <t>R15S01363</t>
  </si>
  <si>
    <t>R15S01362</t>
  </si>
  <si>
    <t>R152102527</t>
  </si>
  <si>
    <t>Pakeliamų segmentinių vartų vertė</t>
  </si>
  <si>
    <t>Viso vertė, Eur</t>
  </si>
  <si>
    <t xml:space="preserve">Pakeliami segmentiniai vartai </t>
  </si>
  <si>
    <t>Pakeliami segmentiniai vartai</t>
  </si>
  <si>
    <t xml:space="preserve">R50704418 </t>
  </si>
  <si>
    <t xml:space="preserve">Greitaeigiai tentiniai vartai </t>
  </si>
  <si>
    <t>KAUNO MBA  TURTO VERTĖS</t>
  </si>
  <si>
    <t xml:space="preserve"> ZABIELIŠKIO MAR TURTO VERTĖS</t>
  </si>
  <si>
    <t xml:space="preserve">Konvejerių sistema (M2, M3) komposto transportavimui į rafinavimo pastatą </t>
  </si>
  <si>
    <t>Konvejeris biologinio apdorojimo pastate komposto iškrovimui iš tranšėjų (M1)</t>
  </si>
  <si>
    <t>Iki 2021 m. kovo mėn.</t>
  </si>
  <si>
    <t>12105140</t>
  </si>
  <si>
    <t>Kauno MBA metaliniai stelažai</t>
  </si>
  <si>
    <t>12081001</t>
  </si>
  <si>
    <t>Kauno MBA aliuminis bokštelis 3 m. aukščio</t>
  </si>
  <si>
    <t>12094001</t>
  </si>
  <si>
    <t>Kauno MBA siurblio komplektas LOWARA SC40</t>
  </si>
  <si>
    <t>12407007</t>
  </si>
  <si>
    <t>Kauno MBA Kietasis diskas optiniam separatoriui 100-F113</t>
  </si>
  <si>
    <t>12082004</t>
  </si>
  <si>
    <t>Nukreipimo rankovė (atliekų) Kauno MBA</t>
  </si>
  <si>
    <t>12408125</t>
  </si>
  <si>
    <t>Kauno MBA 0.8 m3 metalinis antrinių žaliavų konteineris 1</t>
  </si>
  <si>
    <t>12094003</t>
  </si>
  <si>
    <t>Kauno MBA 0.8 m3 metalinis antrinių žaliavų konteineris 2</t>
  </si>
  <si>
    <t>12094004</t>
  </si>
  <si>
    <t>Kauno MBA 0.8 m3 metalinis antrinių žaliavų konteineris 3</t>
  </si>
  <si>
    <t>12094005</t>
  </si>
  <si>
    <t>Kauno MBA 0.8 m3 metalinis antrinių žaliavų konteineris 4</t>
  </si>
  <si>
    <t>12094006</t>
  </si>
  <si>
    <t>Kauno MBA 0.8 m3 metalinis antrinių žaliavų konteineris 5</t>
  </si>
  <si>
    <t>12094007</t>
  </si>
  <si>
    <t>Kauno MBA 0.8 m3 metalinis antrinių žaliavų konteineris 6</t>
  </si>
  <si>
    <t>12094008</t>
  </si>
  <si>
    <t>Kauno MBA konteineris (vagonėlis) įrankių sandėliavimui</t>
  </si>
  <si>
    <t>12409014</t>
  </si>
  <si>
    <t>Kauno MBA 0.8 m3 metalinis antrinių žaliavų konteineris7</t>
  </si>
  <si>
    <t>12094017</t>
  </si>
  <si>
    <t>Kauno MBA 0.8 m3 metalinis antrinių žaliavų konteineris 8</t>
  </si>
  <si>
    <t>12094018</t>
  </si>
  <si>
    <t>Kauno MBA 0.8 m3 metalinis antrinių žaliavų konteineris 9</t>
  </si>
  <si>
    <t>12094019</t>
  </si>
  <si>
    <t>Kauno MBA 0.8 m3 metalinis antrinių žaliavų konteineris 10</t>
  </si>
  <si>
    <t>12094020</t>
  </si>
  <si>
    <t>Kauno MBA 0.8 m3 metalinis antrinių žaliavų konteineris 11</t>
  </si>
  <si>
    <t>12094021</t>
  </si>
  <si>
    <t>Kauno MBA 0.8 m3 metalinis antrinių žaliavų konteineris 12</t>
  </si>
  <si>
    <t>12094022</t>
  </si>
  <si>
    <t>Kauno MBA atitvarinė sienelė iš "lego" blokų 3000mmx9600mm</t>
  </si>
  <si>
    <t>12110001</t>
  </si>
  <si>
    <t>Kauno MBA atitvarinė sienelė iš "lego" blokų 3000mmx6000mm</t>
  </si>
  <si>
    <t>12110002</t>
  </si>
  <si>
    <t>Kauno MBA atitvarinė sienelė iš "lego" blokų 3600mmx8400mm</t>
  </si>
  <si>
    <t>12110003</t>
  </si>
  <si>
    <t>Kauno MBA atitvarinė sienelė iš "lego" blokų - didysis boksas</t>
  </si>
  <si>
    <t>12110004</t>
  </si>
  <si>
    <t>Kauno MBA oro vėsinimo sistema  mechaniniame ceche 1</t>
  </si>
  <si>
    <t>12054021</t>
  </si>
  <si>
    <t>Kauno MBA oro vėsinimo sistema mechaniniame ceche 2</t>
  </si>
  <si>
    <t>12054022</t>
  </si>
  <si>
    <t>Kauno MBA mechaninio atliekų rūšiavimo cecho kondicionierius Nordis NIF</t>
  </si>
  <si>
    <t>12054017</t>
  </si>
  <si>
    <t>Kauno MBA mobilus kondicionierius PAC 3900 X</t>
  </si>
  <si>
    <t>12054015</t>
  </si>
  <si>
    <t>Ozonatorius OZ-NR-15-350 Kauno MBA</t>
  </si>
  <si>
    <t>12408127</t>
  </si>
  <si>
    <t>Kauno MBA mobilus kvapų neutralizavimo įrenginys 1</t>
  </si>
  <si>
    <t>12054003</t>
  </si>
  <si>
    <t>Kauno MBA mobilus kvapų neutralizavimo įrenginys 2</t>
  </si>
  <si>
    <t>12054004</t>
  </si>
  <si>
    <t>Kauno MBA transport.vežimėlio (CTR-B-002) Backhus TW 5027 paskirstymo spintos kondicionierius</t>
  </si>
  <si>
    <t>12407008</t>
  </si>
  <si>
    <t>Kauno MBA transport.vežimėlio (CTR-B-003) Backhus TW 5027 paskirstymo spintos kondicionierius</t>
  </si>
  <si>
    <t>12407009</t>
  </si>
  <si>
    <t>Kauno MBA biologinio cecho kondicionierius GREE</t>
  </si>
  <si>
    <t>12054005</t>
  </si>
  <si>
    <t>Kauno MBA rafinavimo cecho kondicionierius NORDIS</t>
  </si>
  <si>
    <t>12054006</t>
  </si>
  <si>
    <t>Kauno MBA kondicionierius (šilumos siurblys) SCADA presų valdymo patalpoje</t>
  </si>
  <si>
    <t>12054008</t>
  </si>
  <si>
    <t>Kauno MBA ventiliacijos sistema 1</t>
  </si>
  <si>
    <t>12054011</t>
  </si>
  <si>
    <t>Kauno MBA ventiliacijos sistema 2</t>
  </si>
  <si>
    <t>12054012</t>
  </si>
  <si>
    <t>Kauno MBA ozonavimo sistema 1</t>
  </si>
  <si>
    <t>12054013</t>
  </si>
  <si>
    <t>Kauno MBA ozonavimo sistema 2</t>
  </si>
  <si>
    <t>12054014</t>
  </si>
  <si>
    <t>Kauno MBA Biologinio cecho kondicionierius Nordis NIF</t>
  </si>
  <si>
    <t>12054016</t>
  </si>
  <si>
    <t>Kauno MBA mobilus kvapų neutralizavimo įrenginys PIRA DUO</t>
  </si>
  <si>
    <t>12054007</t>
  </si>
  <si>
    <t>Kauno MBA rezervinė darbo stotis SCADA sistemos operatoriui</t>
  </si>
  <si>
    <t>12401054</t>
  </si>
  <si>
    <t>Kauno MBA biologinio atliekų perdirbimo ceche SCADA patalpa</t>
  </si>
  <si>
    <t>12110013</t>
  </si>
  <si>
    <t>Kauno MBA atliekų svėrimo programa</t>
  </si>
  <si>
    <t>11200010</t>
  </si>
  <si>
    <t>Aukšto slėgio plovykla HD 6/15C</t>
  </si>
  <si>
    <t>12405001</t>
  </si>
  <si>
    <t>Vejos traktorius Cub Cadet CC1224 KHP</t>
  </si>
  <si>
    <t>12408124</t>
  </si>
  <si>
    <t>Kauno MBA oro mėginių paėmimo aikštelė A1</t>
  </si>
  <si>
    <t>12105141</t>
  </si>
  <si>
    <t>Kauno MBA oro mėginių paėmimo aikštelė A2</t>
  </si>
  <si>
    <t>12105142</t>
  </si>
  <si>
    <t>Kauno MBA komposto termometrų valdymo pultas su belaidžiais siųstuvais</t>
  </si>
  <si>
    <t>12094002</t>
  </si>
  <si>
    <t>Inventorinis Nr.</t>
  </si>
  <si>
    <t>Pradinė vertė, Eur</t>
  </si>
  <si>
    <t>Eksplotatacijos pradžia</t>
  </si>
  <si>
    <t>Objektas</t>
  </si>
  <si>
    <t>Zabieliškio MAR automatinis pakeliamas kelio užtvaras 1</t>
  </si>
  <si>
    <t>12409019</t>
  </si>
  <si>
    <t>Zabieliškio MAR automatinis pakeliamas kelio užtvaras 2</t>
  </si>
  <si>
    <t>12409020</t>
  </si>
  <si>
    <t>Zabieliškio MAR atitvarinė betoninė sienelė iš lego blokų 1</t>
  </si>
  <si>
    <t>12032008</t>
  </si>
  <si>
    <t>Zabieliškio MAR atitvarinė betoninė sienelė iš lego blokų 2</t>
  </si>
  <si>
    <t>12032009</t>
  </si>
  <si>
    <t>Zabieliškio MAR atitvarinė betoninė sienelė iš lego blokų 3</t>
  </si>
  <si>
    <t>12032010</t>
  </si>
  <si>
    <t>Zabieliškio MAR atitvarinė betoninė sienelė iš lego blokų 4</t>
  </si>
  <si>
    <t>12110005</t>
  </si>
  <si>
    <t>Zabieliškio MAR 0.8 m3 metalinis antrinių žaliavų konteineris 1</t>
  </si>
  <si>
    <t>12094009</t>
  </si>
  <si>
    <t>Zabieliškio MAR 0.8 m3 metalinis antrinių žaliavų konteineris 2</t>
  </si>
  <si>
    <t>12094010</t>
  </si>
  <si>
    <t>Zabieliškio MAR 0.8 m3 metalinis antrinių žaliavų konteineris 3</t>
  </si>
  <si>
    <t>12094011</t>
  </si>
  <si>
    <t>Ozonatorius OZ-NR-B8 Zabieliškio MAR</t>
  </si>
  <si>
    <t>12408126</t>
  </si>
  <si>
    <t>Zabieliškio MAR daugiafunkcinis aparatas Imagerunner 14351 MFP</t>
  </si>
  <si>
    <t>12408130</t>
  </si>
  <si>
    <t>Zabieliškio MAR automobilių numerių atpažinimo sistemos kamera 1</t>
  </si>
  <si>
    <t>12408145</t>
  </si>
  <si>
    <t>Zabieliškio MAR automobilių numerių atpažinimo sistemos kamera 2</t>
  </si>
  <si>
    <t>12408146</t>
  </si>
  <si>
    <t>Zabieliškio MAR automobilių numerių atpažinimo sistemos kamera 3</t>
  </si>
  <si>
    <t>12408147</t>
  </si>
  <si>
    <t>Zabieliškio MAR automobilių valst. numerių atpažinimo sistema (programinė įranga)</t>
  </si>
  <si>
    <t>11200009</t>
  </si>
  <si>
    <t>12082003</t>
  </si>
  <si>
    <t>Zabieliškio MAR išorės ir vidaus patalpų vaizdo stebėjimo sistema su montavimu</t>
  </si>
  <si>
    <t>12083007</t>
  </si>
  <si>
    <t>Zabieliškio MAR krūmapjovė Husqvarna 545FR</t>
  </si>
  <si>
    <t>12054018</t>
  </si>
  <si>
    <t>Kauno MBA pakeliama kelio užtvara</t>
  </si>
  <si>
    <t>12032011</t>
  </si>
  <si>
    <t>Kauno MBA greitaeigiai tentiniai vartai 1 (5000x5000)</t>
  </si>
  <si>
    <t>12032014</t>
  </si>
  <si>
    <t>Kauno MBA greitaeigiai tentiniai vartai 2 (5000x5000)</t>
  </si>
  <si>
    <t>12032015</t>
  </si>
  <si>
    <t>Kauno MBA greitaeigiai tentiniai vartai 3 (5000x5000)</t>
  </si>
  <si>
    <t>12032016</t>
  </si>
  <si>
    <t>Kauno MBA greitaeigiai tentiniai vartai 4 (5000x5000)</t>
  </si>
  <si>
    <t>12032017</t>
  </si>
  <si>
    <t>Kauno MBA komposto vartytuvų saugojimo patalpos greitaeigiai vartai</t>
  </si>
  <si>
    <t>12110012</t>
  </si>
  <si>
    <t>Kilnojamoji tvora Kauno MBA</t>
  </si>
  <si>
    <t>12602014</t>
  </si>
  <si>
    <t>12083006</t>
  </si>
  <si>
    <t>Kauno MBA vaizdo stebėjimo sistema su montavimu</t>
  </si>
  <si>
    <t>12083005</t>
  </si>
  <si>
    <t>Kauno MBA valstybinių numerių stebėjimo įranga</t>
  </si>
  <si>
    <t>12408142</t>
  </si>
  <si>
    <t>Kauno MBA termovizinė kamera apsaugai</t>
  </si>
  <si>
    <t>12408141</t>
  </si>
  <si>
    <t>Kauno MBA IP kamera apsaugai 8</t>
  </si>
  <si>
    <t>12408140</t>
  </si>
  <si>
    <t>Kauno MBA IP kamera apsaugai 7</t>
  </si>
  <si>
    <t>12408139</t>
  </si>
  <si>
    <t>Kauno MBA IP kamera apsaugai 6</t>
  </si>
  <si>
    <t>12408138</t>
  </si>
  <si>
    <t>Kauno MBA IP kamera apsaugai 5</t>
  </si>
  <si>
    <t>12408137</t>
  </si>
  <si>
    <t>Kauno MBA IP kamera apsaugai 4</t>
  </si>
  <si>
    <t>12408136</t>
  </si>
  <si>
    <t>Kauno MBA IP kamera apsaugai 3</t>
  </si>
  <si>
    <t>12408135</t>
  </si>
  <si>
    <t>Kauno MBA IP kamera apsaugai 2</t>
  </si>
  <si>
    <t>12408134</t>
  </si>
  <si>
    <t>Kauno MBA IP kamera apsaugai 1</t>
  </si>
  <si>
    <t>12408129</t>
  </si>
  <si>
    <t>Kauno MBA daugiafunkcinis aparatas Imagerunner 14351 MFP</t>
  </si>
  <si>
    <t>12408108</t>
  </si>
  <si>
    <t>Kopijavimo aparatas Canon iR2318 su spausdinimo plokšte</t>
  </si>
  <si>
    <t>12401051</t>
  </si>
  <si>
    <t>Nešiojamas kompiuteris DELL Vostro 3578/i5-8250U su programine įranga</t>
  </si>
  <si>
    <t>12401032</t>
  </si>
  <si>
    <t>Nešiojamas kompiuteris Lenovo Thinkpad L540 (2)</t>
  </si>
  <si>
    <t>12082007</t>
  </si>
  <si>
    <t>Kauno MBA nešiojamas kompiuteris Lenovo V15 G1</t>
  </si>
  <si>
    <t>12082012</t>
  </si>
  <si>
    <t>Kauno MBA kompiuteris PC OPTI 3090 TOWER i5</t>
  </si>
  <si>
    <t>12082008</t>
  </si>
  <si>
    <t>Kauno MBA kompiuterinė įranga prie valstybinių numerių stebėjimo įrangos</t>
  </si>
  <si>
    <t>Zabieliškio MAR nešiojamas kompiuteris LENOVO IdeaPAD su programine įranga</t>
  </si>
  <si>
    <t>Kauno MBA objektai įsigyti nuo 2021 m. kovo mėn.</t>
  </si>
  <si>
    <t>Kauno MBA objektai įsigyti iki 2021 m. kovo mėn. tačiau nebuvo įtraukti į sąrašą</t>
  </si>
  <si>
    <t>Zabieliškio MAR objektai įsigyti nuo 2021 m. kovo mėn.</t>
  </si>
  <si>
    <t>Zabieliškio MAR objektai įsigyti iki 2021 m. kovo mėn., bet nebuvo įtraukti į sąrašą</t>
  </si>
  <si>
    <t>Kauno MBA vartai įsigyti nuo 2021 m. kovo mėn.</t>
  </si>
  <si>
    <t>Kauno MBA ir Zabieliškio MAR objektai įsigyti nuo 2021 m. kovo mėn.</t>
  </si>
  <si>
    <t>Kauno MBA ir Zabieliškio MAR objektai įsigyti iki 2021 m. kovo mėn., bet nebuvo įtraukti į sąrašą</t>
  </si>
  <si>
    <t>Unik. Nr.</t>
  </si>
  <si>
    <t>4400-3010-9107</t>
  </si>
  <si>
    <t>4400-3083-9551</t>
  </si>
  <si>
    <t>4400-3083-9573</t>
  </si>
  <si>
    <t>4400-3083-9584</t>
  </si>
  <si>
    <t>4400-3936-4628</t>
  </si>
  <si>
    <t>4400-3936-4617</t>
  </si>
  <si>
    <t>4400-3936-4606</t>
  </si>
  <si>
    <t>4400-3922-6052</t>
  </si>
  <si>
    <t>4400-3922-6041</t>
  </si>
  <si>
    <t>4400-3922-6074</t>
  </si>
  <si>
    <t>4400-3936-4593</t>
  </si>
  <si>
    <t>4400-3922-6116</t>
  </si>
  <si>
    <t>4400-3919-4804</t>
  </si>
  <si>
    <t>4400-3936-4550</t>
  </si>
  <si>
    <t>4400-3922-0278</t>
  </si>
  <si>
    <t>4400-3922-0203</t>
  </si>
  <si>
    <t>4400-3922-0269</t>
  </si>
  <si>
    <t>4400-3922-6463</t>
  </si>
  <si>
    <t>4400-3922-0258</t>
  </si>
  <si>
    <t>4400-3922-0236</t>
  </si>
  <si>
    <t>4400-3922-1755</t>
  </si>
  <si>
    <t>4400-3922-1777</t>
  </si>
  <si>
    <t>Kauno MBA (Sandraugos g. 12, Kaunas)</t>
  </si>
  <si>
    <t>unik. Nr.</t>
  </si>
  <si>
    <t>4400-3919-5401</t>
  </si>
  <si>
    <t>4400-3919-5423</t>
  </si>
  <si>
    <t>4400-3919-5434</t>
  </si>
  <si>
    <t>4400-3947-5506</t>
  </si>
  <si>
    <t>4400-3947-8596</t>
  </si>
  <si>
    <t>4400-3947-8630</t>
  </si>
  <si>
    <t>4400-3947-8609</t>
  </si>
  <si>
    <t>4400-3947-8641</t>
  </si>
  <si>
    <t>4400-3947-5456</t>
  </si>
  <si>
    <t>4400-3947-5482</t>
  </si>
  <si>
    <t>4400-3947-5493</t>
  </si>
  <si>
    <t>4400-3947-0896</t>
  </si>
  <si>
    <t>4400-3947-0910</t>
  </si>
  <si>
    <t>4400-3947-0922</t>
  </si>
  <si>
    <t>4400-3947-0930</t>
  </si>
  <si>
    <t>4400-3947-0796</t>
  </si>
  <si>
    <t>4400-3947-0741</t>
  </si>
  <si>
    <t>4400-3947-0852</t>
  </si>
  <si>
    <t>4400-3947-0874</t>
  </si>
  <si>
    <t>4400-3947-0885</t>
  </si>
  <si>
    <t>4400-3947-0820</t>
  </si>
  <si>
    <r>
      <t xml:space="preserve">Kauno MBA kaminas išvalyto oro išleidimui, </t>
    </r>
    <r>
      <rPr>
        <b/>
        <sz val="12"/>
        <color theme="1"/>
        <rFont val="Times New Roman"/>
        <family val="1"/>
        <charset val="186"/>
      </rPr>
      <t>unikalus nr. 4400-4976-1699</t>
    </r>
  </si>
  <si>
    <t>MBA gamybiniai įrenginiai</t>
  </si>
  <si>
    <t>Vertė, Eur</t>
  </si>
  <si>
    <t>MBA segmentiniai vartai</t>
  </si>
  <si>
    <t>MBA tvora</t>
  </si>
  <si>
    <t>Viso</t>
  </si>
  <si>
    <t>MBA papildomos investicijos (vartai)</t>
  </si>
  <si>
    <t>MBA pastatai</t>
  </si>
  <si>
    <t>MAR gamybiniai įrenginiai</t>
  </si>
  <si>
    <t>MAR segmentiniai vartai</t>
  </si>
  <si>
    <t>MAR tvora</t>
  </si>
  <si>
    <t>MAR papildomos investicijos (vartai)</t>
  </si>
  <si>
    <t>MAR pastatai</t>
  </si>
  <si>
    <t>MBA papildomos investicijos (įrenginiai)</t>
  </si>
  <si>
    <t>MAR papildomos investicijos (įrenginiai)</t>
  </si>
  <si>
    <t>MBA</t>
  </si>
  <si>
    <t>MAR</t>
  </si>
  <si>
    <t>MBA nešiojama įranga</t>
  </si>
  <si>
    <t>MBA nešiojama</t>
  </si>
  <si>
    <t>MAR nešiojama</t>
  </si>
  <si>
    <t>MBA įranga</t>
  </si>
  <si>
    <t>MAR įranga</t>
  </si>
  <si>
    <t>MAR nešiojama įranga</t>
  </si>
  <si>
    <t>Komentaras</t>
  </si>
  <si>
    <t>Didesnė negu pagal lentelę</t>
  </si>
  <si>
    <t>Prie 2015 vertės pridėta 40 procentų</t>
  </si>
  <si>
    <t>Didesnė negu pagal lentelę(98)</t>
  </si>
  <si>
    <t>plius 40%</t>
  </si>
  <si>
    <t>2024m pabrangimas</t>
  </si>
  <si>
    <t>Galutinė vertė 2023m</t>
  </si>
  <si>
    <t>Galutinė vertė 2024m</t>
  </si>
  <si>
    <t>2023 įrangos pabrangimas</t>
  </si>
  <si>
    <t>Komentaras 2023m</t>
  </si>
  <si>
    <t>2024 įrangos pabrangimas</t>
  </si>
  <si>
    <t>2023 pabrangimas</t>
  </si>
  <si>
    <t>2024 pabrangimas</t>
  </si>
  <si>
    <t>2023m</t>
  </si>
  <si>
    <t>2024m</t>
  </si>
  <si>
    <t>Zabieliškio MAR pakeliami segmentiniai vartai</t>
  </si>
  <si>
    <t>Zabieliškio MAR pramoniniai vartai 5000x5000mm</t>
  </si>
  <si>
    <t>12110034</t>
  </si>
  <si>
    <t>12110037</t>
  </si>
  <si>
    <t>Zabieliškio MAR gaisro aptikimo ir signalizavimo (GAS) sistema</t>
  </si>
  <si>
    <t>Zabieliškio MAR apšvietimo sistema</t>
  </si>
  <si>
    <t>12054029</t>
  </si>
  <si>
    <t>12094041</t>
  </si>
  <si>
    <t>Kauno MBA pramoniniai vartai su padidinto atsparumo furnitūra Nr.11</t>
  </si>
  <si>
    <t>Kauno MBA pramoniniai vartai su padidinto atsparumo furnitūra Nr.12</t>
  </si>
  <si>
    <t>Kauno MBA Pramoniniai vartai 3000x3000mm</t>
  </si>
  <si>
    <t>12110032</t>
  </si>
  <si>
    <t>12110033</t>
  </si>
  <si>
    <t>12110038</t>
  </si>
  <si>
    <t>Kauno MBA interneto (šviesolaidinis) ryšio kabelinė įranga</t>
  </si>
  <si>
    <t>Kauno MBA kelias už biologinio pastato</t>
  </si>
  <si>
    <t>Kauno MBA gaisro aptikimo ir signalizavimo (GAS) sistema</t>
  </si>
  <si>
    <t>Kauno MBA oro kondicionavimo-šildymo įrenginys Nordis Orion Pro</t>
  </si>
  <si>
    <t>Kauno MBA motorinis oro filtravimo įrenginys TR-602E</t>
  </si>
  <si>
    <t>Kauno MBA vartų apsauginis stogelis</t>
  </si>
  <si>
    <t>Kauno MBA oro taršos matavimo prietaisas</t>
  </si>
  <si>
    <t>Kauno MBA platforma prie stiklo rūšiavimo kabinų</t>
  </si>
  <si>
    <t>Kauno MBA 0.8 m3 metalinis antrinių žaliavų konteineris 13</t>
  </si>
  <si>
    <t>Kauno MBA 0.8 m3 metalinis antrinių žaliavų konteineris 14</t>
  </si>
  <si>
    <t>Kauno MBA 0.8 m3 metalinis antrinių žaliavų konteineris 15</t>
  </si>
  <si>
    <t>Kauno MBA 0.8 m3 metalinis antrinių žaliavų konteineris 16</t>
  </si>
  <si>
    <t>Kauno MBA 0.8 m3 metalinis antrinių žaliavų konteineris 17</t>
  </si>
  <si>
    <t>Kauno MBA 0.8 m3 metalinis antrinių žaliavų konteineris 18</t>
  </si>
  <si>
    <t>Kauno MBA 0.8 m3 metalinis antrinių žaliavų konteineris 19</t>
  </si>
  <si>
    <t>Kauno MBA 0.8 m3 metalinis antrinių žaliavų konteineris 20</t>
  </si>
  <si>
    <t>Kauno MBA 0.8 m3 metalinis antrinių žaliavų konteineris 21</t>
  </si>
  <si>
    <t>Kauno MBA 0.8 m3 metalinis antrinių žaliavų konteineris 22</t>
  </si>
  <si>
    <t>Kauno MBA dvisienė kuro talpa JFC 5000</t>
  </si>
  <si>
    <t>Kauno MBA elektros skydas</t>
  </si>
  <si>
    <t>12031008</t>
  </si>
  <si>
    <t>12031010</t>
  </si>
  <si>
    <t>12054024</t>
  </si>
  <si>
    <t>12054030</t>
  </si>
  <si>
    <t>12094040</t>
  </si>
  <si>
    <t>12094042</t>
  </si>
  <si>
    <t>12094043</t>
  </si>
  <si>
    <t>12094044</t>
  </si>
  <si>
    <t>12094046</t>
  </si>
  <si>
    <t>12094047</t>
  </si>
  <si>
    <t>12094048</t>
  </si>
  <si>
    <t>12094049</t>
  </si>
  <si>
    <t>12094050</t>
  </si>
  <si>
    <t>12094051</t>
  </si>
  <si>
    <t>12094052</t>
  </si>
  <si>
    <t>12094053</t>
  </si>
  <si>
    <t>12094054</t>
  </si>
  <si>
    <t>12094055</t>
  </si>
  <si>
    <t>12094056</t>
  </si>
  <si>
    <t>12094057</t>
  </si>
  <si>
    <t xml:space="preserve">Pastatai/statiniai/kiti statiniai/nuotekų linijos ir kita </t>
  </si>
  <si>
    <t>Įrengimai/įrenginiai/technologinių procesų valdymo sistemos</t>
  </si>
  <si>
    <t>Pakeliami vartai</t>
  </si>
  <si>
    <t>Tvora su varteliais</t>
  </si>
  <si>
    <t>VISO</t>
  </si>
  <si>
    <t>Galutinė vertė 2025m</t>
  </si>
  <si>
    <t>2025m pabrangimas</t>
  </si>
  <si>
    <t>2025 įrangos pabrangimas</t>
  </si>
  <si>
    <t>2025 pabrangimas</t>
  </si>
  <si>
    <t>2025m. Viso</t>
  </si>
  <si>
    <t>2025m</t>
  </si>
  <si>
    <t>2025 m. Vertė,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</si>
</sst>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€_-;\-* #,##0\ _€_-;_-* &quot;-&quot;\ _€_-;_-@_-"/>
    <numFmt numFmtId="165" formatCode="_-* #,##0.00\ _€_-;\-* #,##0.00\ _€_-;_-* &quot;-&quot;??\ _€_-;_-@_-"/>
    <numFmt numFmtId="166" formatCode="yyyy\.mm\.dd"/>
    <numFmt numFmtId="167" formatCode="0.0"/>
    <numFmt numFmtId="168" formatCode="#,##0.00_ ;\-#,##0.00\ "/>
    <numFmt numFmtId="169" formatCode="yyyy/mm/dd;@"/>
    <numFmt numFmtId="170" formatCode="_-* #,##0\ _€_-;\-* #,##0\ _€_-;_-* &quot;-&quot;??\ _€_-;_-@_-"/>
  </numFmts>
  <fonts count="9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7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b/>
      <sz val="7.5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u/>
      <sz val="8"/>
      <name val="Times New Roman"/>
      <family val="1"/>
      <charset val="186"/>
    </font>
    <font>
      <b/>
      <i/>
      <u/>
      <sz val="8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sz val="11"/>
      <color indexed="8"/>
      <name val="Calibri"/>
      <family val="2"/>
      <charset val="1"/>
    </font>
    <font>
      <sz val="8"/>
      <color indexed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u/>
      <sz val="8"/>
      <color indexed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u/>
      <sz val="10"/>
      <color theme="1"/>
      <name val="Times New Roman"/>
      <family val="1"/>
      <charset val="186"/>
    </font>
    <font>
      <b/>
      <i/>
      <u/>
      <sz val="8"/>
      <color theme="1"/>
      <name val="Times New Roman"/>
      <family val="1"/>
      <charset val="186"/>
    </font>
    <font>
      <u/>
      <sz val="9"/>
      <color theme="1"/>
      <name val="Times New Roman"/>
      <family val="1"/>
      <charset val="186"/>
    </font>
    <font>
      <b/>
      <u/>
      <sz val="7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u/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b/>
      <u/>
      <sz val="8"/>
      <color theme="1"/>
      <name val="Times New Roman"/>
      <family val="1"/>
      <charset val="186"/>
    </font>
    <font>
      <i/>
      <u/>
      <sz val="8"/>
      <color theme="1"/>
      <name val="Times New Roman"/>
      <family val="1"/>
      <charset val="186"/>
    </font>
    <font>
      <sz val="10"/>
      <name val="Arial"/>
      <family val="2"/>
      <charset val="186"/>
    </font>
    <font>
      <i/>
      <sz val="7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b/>
      <sz val="7"/>
      <color theme="1"/>
      <name val="Times New Roman"/>
      <family val="1"/>
      <charset val="186"/>
    </font>
    <font>
      <sz val="7.5"/>
      <name val="Times New Roman"/>
      <family val="1"/>
      <charset val="186"/>
    </font>
    <font>
      <sz val="7.5"/>
      <color theme="1"/>
      <name val="Times New Roman"/>
      <family val="1"/>
      <charset val="186"/>
    </font>
    <font>
      <b/>
      <sz val="7.5"/>
      <color theme="1"/>
      <name val="Times New Roman"/>
      <family val="1"/>
      <charset val="186"/>
    </font>
    <font>
      <i/>
      <sz val="7.5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7"/>
      <name val="Times New Roman"/>
      <family val="1"/>
      <charset val="186"/>
    </font>
    <font>
      <i/>
      <sz val="7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u/>
      <sz val="8"/>
      <color indexed="8"/>
      <name val="Times New Roman"/>
      <family val="1"/>
      <charset val="186"/>
    </font>
    <font>
      <b/>
      <u/>
      <sz val="8"/>
      <name val="Times New Roman"/>
      <family val="1"/>
      <charset val="186"/>
    </font>
    <font>
      <b/>
      <i/>
      <u/>
      <sz val="8"/>
      <color indexed="8"/>
      <name val="Times New Roman"/>
      <family val="1"/>
      <charset val="186"/>
    </font>
    <font>
      <i/>
      <u/>
      <sz val="8"/>
      <color indexed="10"/>
      <name val="Times New Roman"/>
      <family val="1"/>
      <charset val="186"/>
    </font>
    <font>
      <i/>
      <u/>
      <sz val="8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7.5"/>
      <name val="Times New Roman"/>
      <family val="1"/>
      <charset val="186"/>
    </font>
    <font>
      <b/>
      <sz val="10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u/>
      <sz val="8"/>
      <name val="Times New Roman"/>
      <family val="1"/>
      <charset val="186"/>
    </font>
    <font>
      <b/>
      <u/>
      <sz val="7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186"/>
    </font>
    <font>
      <b/>
      <u/>
      <sz val="8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7"/>
      <color rgb="FFFF0000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u/>
      <sz val="7.5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u/>
      <sz val="16"/>
      <color indexed="8"/>
      <name val="Times New Roman"/>
      <family val="1"/>
      <charset val="186"/>
    </font>
    <font>
      <sz val="16"/>
      <name val="Times New Roman"/>
      <family val="1"/>
      <charset val="186"/>
    </font>
    <font>
      <b/>
      <sz val="18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39997558519241921"/>
        <bgColor indexed="2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2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44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4"/>
        <bgColor indexed="46"/>
      </patternFill>
    </fill>
    <fill>
      <patternFill patternType="solid">
        <fgColor indexed="41"/>
        <bgColor indexed="44"/>
      </patternFill>
    </fill>
    <fill>
      <patternFill patternType="solid">
        <fgColor theme="8" tint="0.79998168889431442"/>
        <bgColor indexed="46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44"/>
      </patternFill>
    </fill>
    <fill>
      <patternFill patternType="solid">
        <fgColor theme="7" tint="0.79998168889431442"/>
        <bgColor indexed="46"/>
      </patternFill>
    </fill>
    <fill>
      <patternFill patternType="solid">
        <fgColor theme="7" tint="0.59999389629810485"/>
        <bgColor indexed="46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6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5" fillId="0" borderId="0"/>
    <xf numFmtId="0" fontId="35" fillId="0" borderId="0"/>
    <xf numFmtId="0" fontId="61" fillId="0" borderId="0"/>
    <xf numFmtId="0" fontId="62" fillId="0" borderId="0"/>
    <xf numFmtId="165" fontId="64" fillId="0" borderId="0" applyFont="0" applyFill="0" applyBorder="0" applyAlignment="0" applyProtection="0"/>
    <xf numFmtId="9" fontId="64" fillId="0" borderId="0" applyFont="0" applyFill="0" applyBorder="0" applyAlignment="0" applyProtection="0"/>
  </cellStyleXfs>
  <cellXfs count="613">
    <xf numFmtId="0" fontId="0" fillId="0" borderId="0" xfId="0"/>
    <xf numFmtId="0" fontId="2" fillId="0" borderId="0" xfId="2" applyFont="1"/>
    <xf numFmtId="0" fontId="15" fillId="0" borderId="0" xfId="2"/>
    <xf numFmtId="0" fontId="2" fillId="0" borderId="0" xfId="2" applyFont="1" applyAlignment="1">
      <alignment horizontal="center"/>
    </xf>
    <xf numFmtId="2" fontId="2" fillId="0" borderId="0" xfId="2" applyNumberFormat="1" applyFont="1"/>
    <xf numFmtId="0" fontId="6" fillId="0" borderId="0" xfId="2" applyFont="1"/>
    <xf numFmtId="0" fontId="2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0" fontId="13" fillId="0" borderId="0" xfId="2" applyFont="1"/>
    <xf numFmtId="4" fontId="2" fillId="0" borderId="0" xfId="2" applyNumberFormat="1" applyFont="1"/>
    <xf numFmtId="0" fontId="4" fillId="0" borderId="0" xfId="2" applyFont="1" applyAlignment="1">
      <alignment horizontal="center"/>
    </xf>
    <xf numFmtId="2" fontId="2" fillId="0" borderId="0" xfId="2" applyNumberFormat="1" applyFont="1" applyAlignment="1">
      <alignment horizontal="right"/>
    </xf>
    <xf numFmtId="0" fontId="12" fillId="0" borderId="0" xfId="2" applyFont="1"/>
    <xf numFmtId="0" fontId="19" fillId="0" borderId="0" xfId="2" applyFont="1"/>
    <xf numFmtId="0" fontId="20" fillId="0" borderId="0" xfId="2" applyFont="1"/>
    <xf numFmtId="2" fontId="20" fillId="0" borderId="0" xfId="2" applyNumberFormat="1" applyFont="1"/>
    <xf numFmtId="0" fontId="20" fillId="0" borderId="0" xfId="2" applyFont="1" applyAlignment="1">
      <alignment horizontal="right"/>
    </xf>
    <xf numFmtId="4" fontId="20" fillId="0" borderId="0" xfId="2" applyNumberFormat="1" applyFont="1"/>
    <xf numFmtId="0" fontId="21" fillId="0" borderId="0" xfId="2" applyFont="1" applyAlignment="1">
      <alignment horizontal="center"/>
    </xf>
    <xf numFmtId="0" fontId="22" fillId="0" borderId="0" xfId="2" applyFont="1"/>
    <xf numFmtId="0" fontId="21" fillId="0" borderId="0" xfId="2" applyFont="1"/>
    <xf numFmtId="0" fontId="19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0" fontId="24" fillId="0" borderId="0" xfId="2" applyFont="1"/>
    <xf numFmtId="4" fontId="23" fillId="0" borderId="0" xfId="2" applyNumberFormat="1" applyFont="1"/>
    <xf numFmtId="2" fontId="28" fillId="0" borderId="0" xfId="2" applyNumberFormat="1" applyFont="1"/>
    <xf numFmtId="0" fontId="30" fillId="0" borderId="0" xfId="2" applyFont="1" applyAlignment="1">
      <alignment horizontal="center"/>
    </xf>
    <xf numFmtId="0" fontId="30" fillId="0" borderId="0" xfId="2" applyFont="1"/>
    <xf numFmtId="0" fontId="20" fillId="0" borderId="0" xfId="2" applyFont="1" applyAlignment="1">
      <alignment horizontal="center"/>
    </xf>
    <xf numFmtId="0" fontId="31" fillId="0" borderId="0" xfId="2" applyFont="1"/>
    <xf numFmtId="4" fontId="20" fillId="0" borderId="0" xfId="2" applyNumberFormat="1" applyFont="1" applyAlignment="1">
      <alignment horizontal="center"/>
    </xf>
    <xf numFmtId="0" fontId="28" fillId="0" borderId="0" xfId="2" applyFont="1" applyAlignment="1">
      <alignment horizontal="center"/>
    </xf>
    <xf numFmtId="0" fontId="28" fillId="0" borderId="0" xfId="2" applyFont="1"/>
    <xf numFmtId="2" fontId="20" fillId="0" borderId="0" xfId="2" applyNumberFormat="1" applyFont="1" applyAlignment="1">
      <alignment horizontal="center"/>
    </xf>
    <xf numFmtId="4" fontId="27" fillId="0" borderId="0" xfId="2" applyNumberFormat="1" applyFont="1" applyAlignment="1">
      <alignment horizontal="center"/>
    </xf>
    <xf numFmtId="4" fontId="28" fillId="0" borderId="0" xfId="2" applyNumberFormat="1" applyFont="1"/>
    <xf numFmtId="4" fontId="20" fillId="0" borderId="4" xfId="2" applyNumberFormat="1" applyFont="1" applyBorder="1"/>
    <xf numFmtId="0" fontId="20" fillId="0" borderId="2" xfId="2" applyFont="1" applyBorder="1" applyAlignment="1">
      <alignment horizontal="center"/>
    </xf>
    <xf numFmtId="0" fontId="2" fillId="0" borderId="2" xfId="2" applyFont="1" applyBorder="1"/>
    <xf numFmtId="0" fontId="20" fillId="0" borderId="6" xfId="2" applyFont="1" applyBorder="1" applyAlignment="1">
      <alignment horizontal="left"/>
    </xf>
    <xf numFmtId="167" fontId="32" fillId="0" borderId="2" xfId="2" applyNumberFormat="1" applyFont="1" applyBorder="1" applyAlignment="1">
      <alignment horizontal="right" wrapText="1"/>
    </xf>
    <xf numFmtId="4" fontId="20" fillId="2" borderId="4" xfId="2" applyNumberFormat="1" applyFont="1" applyFill="1" applyBorder="1"/>
    <xf numFmtId="0" fontId="20" fillId="2" borderId="6" xfId="2" applyFont="1" applyFill="1" applyBorder="1" applyAlignment="1">
      <alignment horizontal="left"/>
    </xf>
    <xf numFmtId="0" fontId="20" fillId="2" borderId="2" xfId="2" applyFont="1" applyFill="1" applyBorder="1" applyAlignment="1">
      <alignment horizontal="center"/>
    </xf>
    <xf numFmtId="0" fontId="20" fillId="2" borderId="2" xfId="2" applyFont="1" applyFill="1" applyBorder="1" applyAlignment="1">
      <alignment wrapText="1"/>
    </xf>
    <xf numFmtId="4" fontId="20" fillId="3" borderId="4" xfId="2" applyNumberFormat="1" applyFont="1" applyFill="1" applyBorder="1"/>
    <xf numFmtId="0" fontId="27" fillId="4" borderId="6" xfId="2" applyFont="1" applyFill="1" applyBorder="1" applyAlignment="1">
      <alignment horizontal="left"/>
    </xf>
    <xf numFmtId="0" fontId="20" fillId="3" borderId="2" xfId="2" applyFont="1" applyFill="1" applyBorder="1" applyAlignment="1">
      <alignment horizontal="center"/>
    </xf>
    <xf numFmtId="0" fontId="20" fillId="3" borderId="2" xfId="2" applyFont="1" applyFill="1" applyBorder="1" applyAlignment="1">
      <alignment wrapText="1"/>
    </xf>
    <xf numFmtId="4" fontId="23" fillId="5" borderId="4" xfId="2" applyNumberFormat="1" applyFont="1" applyFill="1" applyBorder="1"/>
    <xf numFmtId="0" fontId="33" fillId="5" borderId="6" xfId="2" applyFont="1" applyFill="1" applyBorder="1" applyAlignment="1">
      <alignment horizontal="left"/>
    </xf>
    <xf numFmtId="0" fontId="23" fillId="5" borderId="2" xfId="2" applyFont="1" applyFill="1" applyBorder="1" applyAlignment="1">
      <alignment horizontal="center"/>
    </xf>
    <xf numFmtId="0" fontId="23" fillId="5" borderId="2" xfId="2" applyFont="1" applyFill="1" applyBorder="1"/>
    <xf numFmtId="0" fontId="11" fillId="6" borderId="2" xfId="2" applyFont="1" applyFill="1" applyBorder="1"/>
    <xf numFmtId="4" fontId="34" fillId="7" borderId="4" xfId="2" applyNumberFormat="1" applyFont="1" applyFill="1" applyBorder="1"/>
    <xf numFmtId="0" fontId="27" fillId="7" borderId="6" xfId="2" applyFont="1" applyFill="1" applyBorder="1" applyAlignment="1">
      <alignment horizontal="left"/>
    </xf>
    <xf numFmtId="0" fontId="34" fillId="7" borderId="2" xfId="2" applyFont="1" applyFill="1" applyBorder="1" applyAlignment="1">
      <alignment horizontal="center"/>
    </xf>
    <xf numFmtId="0" fontId="34" fillId="7" borderId="2" xfId="2" applyFont="1" applyFill="1" applyBorder="1" applyAlignment="1">
      <alignment wrapText="1"/>
    </xf>
    <xf numFmtId="0" fontId="10" fillId="8" borderId="2" xfId="2" applyFont="1" applyFill="1" applyBorder="1"/>
    <xf numFmtId="4" fontId="20" fillId="4" borderId="4" xfId="2" applyNumberFormat="1" applyFont="1" applyFill="1" applyBorder="1"/>
    <xf numFmtId="0" fontId="20" fillId="4" borderId="6" xfId="2" applyFont="1" applyFill="1" applyBorder="1" applyAlignment="1">
      <alignment horizontal="left"/>
    </xf>
    <xf numFmtId="0" fontId="20" fillId="4" borderId="2" xfId="2" applyFont="1" applyFill="1" applyBorder="1" applyAlignment="1">
      <alignment horizontal="center"/>
    </xf>
    <xf numFmtId="167" fontId="32" fillId="9" borderId="2" xfId="2" applyNumberFormat="1" applyFont="1" applyFill="1" applyBorder="1" applyAlignment="1">
      <alignment horizontal="right" wrapText="1"/>
    </xf>
    <xf numFmtId="4" fontId="20" fillId="10" borderId="4" xfId="2" applyNumberFormat="1" applyFont="1" applyFill="1" applyBorder="1"/>
    <xf numFmtId="0" fontId="20" fillId="11" borderId="2" xfId="3" applyFont="1" applyFill="1" applyBorder="1" applyAlignment="1">
      <alignment horizontal="left" wrapText="1"/>
    </xf>
    <xf numFmtId="0" fontId="20" fillId="11" borderId="2" xfId="3" applyFont="1" applyFill="1" applyBorder="1" applyAlignment="1">
      <alignment wrapText="1"/>
    </xf>
    <xf numFmtId="0" fontId="20" fillId="12" borderId="2" xfId="3" applyFont="1" applyFill="1" applyBorder="1"/>
    <xf numFmtId="4" fontId="34" fillId="5" borderId="4" xfId="2" applyNumberFormat="1" applyFont="1" applyFill="1" applyBorder="1"/>
    <xf numFmtId="4" fontId="20" fillId="5" borderId="4" xfId="2" applyNumberFormat="1" applyFont="1" applyFill="1" applyBorder="1"/>
    <xf numFmtId="0" fontId="20" fillId="5" borderId="6" xfId="2" applyFont="1" applyFill="1" applyBorder="1" applyAlignment="1">
      <alignment horizontal="center"/>
    </xf>
    <xf numFmtId="0" fontId="20" fillId="5" borderId="2" xfId="2" applyFont="1" applyFill="1" applyBorder="1" applyAlignment="1">
      <alignment horizontal="center"/>
    </xf>
    <xf numFmtId="0" fontId="34" fillId="5" borderId="2" xfId="2" applyFont="1" applyFill="1" applyBorder="1"/>
    <xf numFmtId="0" fontId="2" fillId="6" borderId="2" xfId="2" applyFont="1" applyFill="1" applyBorder="1"/>
    <xf numFmtId="0" fontId="20" fillId="11" borderId="2" xfId="3" applyFont="1" applyFill="1" applyBorder="1"/>
    <xf numFmtId="16" fontId="2" fillId="0" borderId="2" xfId="2" applyNumberFormat="1" applyFont="1" applyBorder="1"/>
    <xf numFmtId="0" fontId="2" fillId="8" borderId="2" xfId="2" applyFont="1" applyFill="1" applyBorder="1"/>
    <xf numFmtId="0" fontId="20" fillId="11" borderId="2" xfId="3" applyFont="1" applyFill="1" applyBorder="1" applyAlignment="1">
      <alignment horizontal="left" vertical="top" wrapText="1"/>
    </xf>
    <xf numFmtId="4" fontId="26" fillId="5" borderId="4" xfId="2" applyNumberFormat="1" applyFont="1" applyFill="1" applyBorder="1"/>
    <xf numFmtId="0" fontId="28" fillId="5" borderId="6" xfId="2" applyFont="1" applyFill="1" applyBorder="1" applyAlignment="1">
      <alignment horizontal="center"/>
    </xf>
    <xf numFmtId="0" fontId="26" fillId="5" borderId="2" xfId="2" applyFont="1" applyFill="1" applyBorder="1" applyAlignment="1">
      <alignment horizontal="center"/>
    </xf>
    <xf numFmtId="0" fontId="9" fillId="6" borderId="2" xfId="2" applyFont="1" applyFill="1" applyBorder="1"/>
    <xf numFmtId="167" fontId="32" fillId="13" borderId="2" xfId="2" applyNumberFormat="1" applyFont="1" applyFill="1" applyBorder="1" applyAlignment="1">
      <alignment horizontal="right" wrapText="1"/>
    </xf>
    <xf numFmtId="4" fontId="20" fillId="15" borderId="4" xfId="2" applyNumberFormat="1" applyFont="1" applyFill="1" applyBorder="1"/>
    <xf numFmtId="0" fontId="20" fillId="15" borderId="6" xfId="2" applyFont="1" applyFill="1" applyBorder="1" applyAlignment="1">
      <alignment horizontal="left"/>
    </xf>
    <xf numFmtId="0" fontId="20" fillId="15" borderId="2" xfId="2" applyFont="1" applyFill="1" applyBorder="1"/>
    <xf numFmtId="4" fontId="20" fillId="14" borderId="4" xfId="2" applyNumberFormat="1" applyFont="1" applyFill="1" applyBorder="1"/>
    <xf numFmtId="0" fontId="20" fillId="14" borderId="6" xfId="2" applyFont="1" applyFill="1" applyBorder="1" applyAlignment="1">
      <alignment horizontal="left"/>
    </xf>
    <xf numFmtId="0" fontId="20" fillId="14" borderId="2" xfId="2" applyFont="1" applyFill="1" applyBorder="1"/>
    <xf numFmtId="4" fontId="20" fillId="14" borderId="2" xfId="2" applyNumberFormat="1" applyFont="1" applyFill="1" applyBorder="1"/>
    <xf numFmtId="0" fontId="20" fillId="14" borderId="2" xfId="2" applyFont="1" applyFill="1" applyBorder="1" applyAlignment="1">
      <alignment horizontal="left"/>
    </xf>
    <xf numFmtId="4" fontId="34" fillId="0" borderId="4" xfId="2" applyNumberFormat="1" applyFont="1" applyBorder="1" applyAlignment="1">
      <alignment horizontal="right"/>
    </xf>
    <xf numFmtId="2" fontId="20" fillId="0" borderId="4" xfId="2" applyNumberFormat="1" applyFont="1" applyBorder="1" applyAlignment="1">
      <alignment horizontal="center"/>
    </xf>
    <xf numFmtId="0" fontId="20" fillId="0" borderId="6" xfId="2" applyFont="1" applyBorder="1"/>
    <xf numFmtId="0" fontId="34" fillId="0" borderId="2" xfId="2" applyFont="1" applyBorder="1"/>
    <xf numFmtId="0" fontId="20" fillId="0" borderId="4" xfId="2" applyFont="1" applyBorder="1"/>
    <xf numFmtId="2" fontId="20" fillId="0" borderId="4" xfId="2" applyNumberFormat="1" applyFont="1" applyBorder="1"/>
    <xf numFmtId="0" fontId="20" fillId="0" borderId="2" xfId="2" applyFont="1" applyBorder="1"/>
    <xf numFmtId="0" fontId="37" fillId="0" borderId="0" xfId="2" applyFont="1"/>
    <xf numFmtId="4" fontId="36" fillId="0" borderId="4" xfId="2" applyNumberFormat="1" applyFont="1" applyBorder="1" applyAlignment="1">
      <alignment horizontal="right"/>
    </xf>
    <xf numFmtId="0" fontId="20" fillId="0" borderId="8" xfId="2" applyFont="1" applyBorder="1" applyAlignment="1">
      <alignment horizontal="center"/>
    </xf>
    <xf numFmtId="0" fontId="20" fillId="0" borderId="10" xfId="2" applyFont="1" applyBorder="1"/>
    <xf numFmtId="4" fontId="28" fillId="0" borderId="7" xfId="2" applyNumberFormat="1" applyFont="1" applyBorder="1"/>
    <xf numFmtId="0" fontId="28" fillId="0" borderId="2" xfId="2" applyFont="1" applyBorder="1"/>
    <xf numFmtId="0" fontId="20" fillId="0" borderId="13" xfId="2" applyFont="1" applyBorder="1"/>
    <xf numFmtId="0" fontId="20" fillId="0" borderId="11" xfId="2" applyFont="1" applyBorder="1" applyAlignment="1">
      <alignment horizontal="center"/>
    </xf>
    <xf numFmtId="0" fontId="20" fillId="0" borderId="11" xfId="2" applyFont="1" applyBorder="1"/>
    <xf numFmtId="0" fontId="20" fillId="0" borderId="12" xfId="2" applyFont="1" applyBorder="1" applyAlignment="1">
      <alignment horizontal="center"/>
    </xf>
    <xf numFmtId="0" fontId="7" fillId="0" borderId="0" xfId="2" applyFont="1"/>
    <xf numFmtId="4" fontId="7" fillId="0" borderId="0" xfId="2" applyNumberFormat="1" applyFont="1"/>
    <xf numFmtId="0" fontId="7" fillId="0" borderId="0" xfId="2" applyFont="1" applyAlignment="1">
      <alignment horizontal="center"/>
    </xf>
    <xf numFmtId="4" fontId="5" fillId="0" borderId="0" xfId="2" applyNumberFormat="1" applyFont="1"/>
    <xf numFmtId="4" fontId="2" fillId="0" borderId="11" xfId="2" applyNumberFormat="1" applyFont="1" applyBorder="1" applyAlignment="1">
      <alignment horizontal="center"/>
    </xf>
    <xf numFmtId="4" fontId="2" fillId="0" borderId="4" xfId="2" applyNumberFormat="1" applyFont="1" applyBorder="1"/>
    <xf numFmtId="4" fontId="7" fillId="0" borderId="7" xfId="2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17" borderId="0" xfId="2" applyFont="1" applyFill="1" applyAlignment="1">
      <alignment horizontal="center"/>
    </xf>
    <xf numFmtId="0" fontId="3" fillId="17" borderId="0" xfId="2" applyFont="1" applyFill="1" applyAlignment="1">
      <alignment horizontal="left"/>
    </xf>
    <xf numFmtId="0" fontId="3" fillId="0" borderId="0" xfId="2" applyFont="1" applyAlignment="1">
      <alignment horizontal="left"/>
    </xf>
    <xf numFmtId="4" fontId="20" fillId="0" borderId="5" xfId="2" applyNumberFormat="1" applyFont="1" applyBorder="1"/>
    <xf numFmtId="4" fontId="20" fillId="0" borderId="24" xfId="2" applyNumberFormat="1" applyFont="1" applyBorder="1"/>
    <xf numFmtId="0" fontId="36" fillId="0" borderId="0" xfId="2" applyFont="1"/>
    <xf numFmtId="4" fontId="36" fillId="0" borderId="0" xfId="2" applyNumberFormat="1" applyFont="1"/>
    <xf numFmtId="0" fontId="29" fillId="0" borderId="0" xfId="2" applyFont="1"/>
    <xf numFmtId="4" fontId="34" fillId="0" borderId="0" xfId="2" applyNumberFormat="1" applyFont="1" applyAlignment="1">
      <alignment horizontal="right"/>
    </xf>
    <xf numFmtId="4" fontId="23" fillId="0" borderId="24" xfId="2" applyNumberFormat="1" applyFont="1" applyBorder="1"/>
    <xf numFmtId="4" fontId="34" fillId="0" borderId="24" xfId="2" applyNumberFormat="1" applyFont="1" applyBorder="1"/>
    <xf numFmtId="4" fontId="34" fillId="0" borderId="0" xfId="2" applyNumberFormat="1" applyFont="1"/>
    <xf numFmtId="2" fontId="20" fillId="0" borderId="0" xfId="2" applyNumberFormat="1" applyFont="1" applyAlignment="1">
      <alignment horizontal="right"/>
    </xf>
    <xf numFmtId="4" fontId="29" fillId="0" borderId="0" xfId="2" applyNumberFormat="1" applyFont="1"/>
    <xf numFmtId="4" fontId="27" fillId="0" borderId="0" xfId="2" applyNumberFormat="1" applyFont="1"/>
    <xf numFmtId="4" fontId="26" fillId="0" borderId="0" xfId="2" applyNumberFormat="1" applyFont="1"/>
    <xf numFmtId="4" fontId="25" fillId="0" borderId="0" xfId="2" applyNumberFormat="1" applyFont="1"/>
    <xf numFmtId="4" fontId="17" fillId="0" borderId="0" xfId="2" applyNumberFormat="1" applyFont="1"/>
    <xf numFmtId="4" fontId="16" fillId="0" borderId="0" xfId="2" applyNumberFormat="1" applyFont="1"/>
    <xf numFmtId="4" fontId="18" fillId="0" borderId="0" xfId="2" applyNumberFormat="1" applyFont="1"/>
    <xf numFmtId="2" fontId="6" fillId="0" borderId="0" xfId="2" applyNumberFormat="1" applyFont="1"/>
    <xf numFmtId="0" fontId="28" fillId="17" borderId="0" xfId="2" applyFont="1" applyFill="1" applyAlignment="1">
      <alignment horizontal="left"/>
    </xf>
    <xf numFmtId="0" fontId="28" fillId="17" borderId="0" xfId="2" applyFont="1" applyFill="1" applyAlignment="1">
      <alignment horizontal="center"/>
    </xf>
    <xf numFmtId="0" fontId="20" fillId="0" borderId="0" xfId="2" applyFont="1" applyAlignment="1">
      <alignment horizontal="left"/>
    </xf>
    <xf numFmtId="0" fontId="28" fillId="0" borderId="22" xfId="2" applyFont="1" applyBorder="1"/>
    <xf numFmtId="0" fontId="20" fillId="0" borderId="19" xfId="2" applyFont="1" applyBorder="1"/>
    <xf numFmtId="4" fontId="39" fillId="0" borderId="7" xfId="2" applyNumberFormat="1" applyFont="1" applyBorder="1"/>
    <xf numFmtId="4" fontId="6" fillId="0" borderId="0" xfId="2" applyNumberFormat="1" applyFont="1"/>
    <xf numFmtId="0" fontId="20" fillId="0" borderId="17" xfId="2" applyFont="1" applyBorder="1"/>
    <xf numFmtId="4" fontId="39" fillId="0" borderId="11" xfId="2" applyNumberFormat="1" applyFont="1" applyBorder="1"/>
    <xf numFmtId="167" fontId="2" fillId="0" borderId="0" xfId="2" applyNumberFormat="1" applyFont="1"/>
    <xf numFmtId="167" fontId="20" fillId="0" borderId="0" xfId="2" applyNumberFormat="1" applyFont="1"/>
    <xf numFmtId="167" fontId="20" fillId="0" borderId="2" xfId="2" applyNumberFormat="1" applyFont="1" applyBorder="1" applyAlignment="1">
      <alignment horizontal="center"/>
    </xf>
    <xf numFmtId="167" fontId="2" fillId="0" borderId="12" xfId="2" applyNumberFormat="1" applyFont="1" applyBorder="1"/>
    <xf numFmtId="167" fontId="20" fillId="0" borderId="13" xfId="2" applyNumberFormat="1" applyFont="1" applyBorder="1"/>
    <xf numFmtId="167" fontId="2" fillId="0" borderId="13" xfId="2" applyNumberFormat="1" applyFont="1" applyBorder="1"/>
    <xf numFmtId="167" fontId="2" fillId="0" borderId="2" xfId="2" applyNumberFormat="1" applyFont="1" applyBorder="1"/>
    <xf numFmtId="167" fontId="30" fillId="0" borderId="0" xfId="2" applyNumberFormat="1" applyFont="1"/>
    <xf numFmtId="167" fontId="2" fillId="0" borderId="11" xfId="2" applyNumberFormat="1" applyFont="1" applyBorder="1" applyAlignment="1">
      <alignment horizontal="left"/>
    </xf>
    <xf numFmtId="167" fontId="20" fillId="0" borderId="8" xfId="2" applyNumberFormat="1" applyFont="1" applyBorder="1" applyAlignment="1">
      <alignment horizontal="center"/>
    </xf>
    <xf numFmtId="167" fontId="2" fillId="0" borderId="7" xfId="2" applyNumberFormat="1" applyFont="1" applyBorder="1"/>
    <xf numFmtId="167" fontId="20" fillId="0" borderId="10" xfId="2" applyNumberFormat="1" applyFont="1" applyBorder="1"/>
    <xf numFmtId="167" fontId="2" fillId="0" borderId="10" xfId="2" applyNumberFormat="1" applyFont="1" applyBorder="1"/>
    <xf numFmtId="167" fontId="20" fillId="0" borderId="25" xfId="2" applyNumberFormat="1" applyFont="1" applyBorder="1"/>
    <xf numFmtId="167" fontId="16" fillId="0" borderId="2" xfId="2" applyNumberFormat="1" applyFont="1" applyBorder="1"/>
    <xf numFmtId="167" fontId="20" fillId="0" borderId="6" xfId="2" applyNumberFormat="1" applyFont="1" applyBorder="1"/>
    <xf numFmtId="4" fontId="42" fillId="0" borderId="4" xfId="2" applyNumberFormat="1" applyFont="1" applyBorder="1" applyAlignment="1">
      <alignment horizontal="right"/>
    </xf>
    <xf numFmtId="4" fontId="20" fillId="0" borderId="4" xfId="2" applyNumberFormat="1" applyFont="1" applyBorder="1" applyAlignment="1">
      <alignment horizontal="center"/>
    </xf>
    <xf numFmtId="4" fontId="43" fillId="0" borderId="4" xfId="2" applyNumberFormat="1" applyFont="1" applyBorder="1" applyAlignment="1">
      <alignment horizontal="right"/>
    </xf>
    <xf numFmtId="4" fontId="16" fillId="0" borderId="4" xfId="2" applyNumberFormat="1" applyFont="1" applyBorder="1"/>
    <xf numFmtId="167" fontId="7" fillId="0" borderId="2" xfId="2" applyNumberFormat="1" applyFont="1" applyBorder="1"/>
    <xf numFmtId="167" fontId="23" fillId="18" borderId="25" xfId="2" applyNumberFormat="1" applyFont="1" applyFill="1" applyBorder="1"/>
    <xf numFmtId="167" fontId="47" fillId="18" borderId="2" xfId="2" applyNumberFormat="1" applyFont="1" applyFill="1" applyBorder="1"/>
    <xf numFmtId="167" fontId="28" fillId="18" borderId="6" xfId="2" applyNumberFormat="1" applyFont="1" applyFill="1" applyBorder="1"/>
    <xf numFmtId="4" fontId="48" fillId="18" borderId="4" xfId="2" applyNumberFormat="1" applyFont="1" applyFill="1" applyBorder="1" applyAlignment="1">
      <alignment horizontal="right"/>
    </xf>
    <xf numFmtId="4" fontId="28" fillId="18" borderId="4" xfId="2" applyNumberFormat="1" applyFont="1" applyFill="1" applyBorder="1" applyAlignment="1">
      <alignment horizontal="center"/>
    </xf>
    <xf numFmtId="1" fontId="7" fillId="0" borderId="2" xfId="2" applyNumberFormat="1" applyFont="1" applyBorder="1"/>
    <xf numFmtId="167" fontId="20" fillId="14" borderId="25" xfId="2" applyNumberFormat="1" applyFont="1" applyFill="1" applyBorder="1"/>
    <xf numFmtId="1" fontId="20" fillId="14" borderId="2" xfId="2" applyNumberFormat="1" applyFont="1" applyFill="1" applyBorder="1" applyAlignment="1">
      <alignment horizontal="center"/>
    </xf>
    <xf numFmtId="1" fontId="20" fillId="14" borderId="6" xfId="2" applyNumberFormat="1" applyFont="1" applyFill="1" applyBorder="1" applyAlignment="1">
      <alignment horizontal="left"/>
    </xf>
    <xf numFmtId="4" fontId="17" fillId="14" borderId="4" xfId="2" applyNumberFormat="1" applyFont="1" applyFill="1" applyBorder="1"/>
    <xf numFmtId="4" fontId="2" fillId="14" borderId="4" xfId="2" applyNumberFormat="1" applyFont="1" applyFill="1" applyBorder="1"/>
    <xf numFmtId="167" fontId="20" fillId="14" borderId="25" xfId="2" applyNumberFormat="1" applyFont="1" applyFill="1" applyBorder="1" applyAlignment="1">
      <alignment horizontal="left"/>
    </xf>
    <xf numFmtId="4" fontId="17" fillId="14" borderId="4" xfId="2" applyNumberFormat="1" applyFont="1" applyFill="1" applyBorder="1" applyAlignment="1">
      <alignment horizontal="right"/>
    </xf>
    <xf numFmtId="167" fontId="20" fillId="19" borderId="25" xfId="2" applyNumberFormat="1" applyFont="1" applyFill="1" applyBorder="1"/>
    <xf numFmtId="1" fontId="20" fillId="16" borderId="2" xfId="2" applyNumberFormat="1" applyFont="1" applyFill="1" applyBorder="1" applyAlignment="1">
      <alignment horizontal="center"/>
    </xf>
    <xf numFmtId="1" fontId="20" fillId="19" borderId="6" xfId="2" applyNumberFormat="1" applyFont="1" applyFill="1" applyBorder="1" applyAlignment="1">
      <alignment horizontal="left"/>
    </xf>
    <xf numFmtId="4" fontId="17" fillId="19" borderId="4" xfId="2" applyNumberFormat="1" applyFont="1" applyFill="1" applyBorder="1"/>
    <xf numFmtId="4" fontId="20" fillId="16" borderId="4" xfId="2" applyNumberFormat="1" applyFont="1" applyFill="1" applyBorder="1"/>
    <xf numFmtId="4" fontId="2" fillId="19" borderId="4" xfId="2" applyNumberFormat="1" applyFont="1" applyFill="1" applyBorder="1"/>
    <xf numFmtId="4" fontId="2" fillId="15" borderId="4" xfId="2" applyNumberFormat="1" applyFont="1" applyFill="1" applyBorder="1"/>
    <xf numFmtId="1" fontId="20" fillId="15" borderId="6" xfId="2" applyNumberFormat="1" applyFont="1" applyFill="1" applyBorder="1" applyAlignment="1">
      <alignment horizontal="left"/>
    </xf>
    <xf numFmtId="4" fontId="17" fillId="15" borderId="4" xfId="2" applyNumberFormat="1" applyFont="1" applyFill="1" applyBorder="1"/>
    <xf numFmtId="167" fontId="7" fillId="6" borderId="2" xfId="2" applyNumberFormat="1" applyFont="1" applyFill="1" applyBorder="1"/>
    <xf numFmtId="167" fontId="23" fillId="5" borderId="25" xfId="2" applyNumberFormat="1" applyFont="1" applyFill="1" applyBorder="1"/>
    <xf numFmtId="167" fontId="16" fillId="5" borderId="2" xfId="2" applyNumberFormat="1" applyFont="1" applyFill="1" applyBorder="1"/>
    <xf numFmtId="167" fontId="20" fillId="5" borderId="6" xfId="2" applyNumberFormat="1" applyFont="1" applyFill="1" applyBorder="1" applyAlignment="1">
      <alignment horizontal="left"/>
    </xf>
    <xf numFmtId="4" fontId="50" fillId="5" borderId="4" xfId="2" applyNumberFormat="1" applyFont="1" applyFill="1" applyBorder="1"/>
    <xf numFmtId="167" fontId="7" fillId="8" borderId="2" xfId="2" applyNumberFormat="1" applyFont="1" applyFill="1" applyBorder="1"/>
    <xf numFmtId="167" fontId="34" fillId="7" borderId="25" xfId="2" applyNumberFormat="1" applyFont="1" applyFill="1" applyBorder="1" applyAlignment="1">
      <alignment wrapText="1"/>
    </xf>
    <xf numFmtId="167" fontId="51" fillId="7" borderId="2" xfId="2" applyNumberFormat="1" applyFont="1" applyFill="1" applyBorder="1" applyAlignment="1">
      <alignment horizontal="center"/>
    </xf>
    <xf numFmtId="1" fontId="34" fillId="7" borderId="6" xfId="2" applyNumberFormat="1" applyFont="1" applyFill="1" applyBorder="1" applyAlignment="1">
      <alignment horizontal="left"/>
    </xf>
    <xf numFmtId="4" fontId="52" fillId="7" borderId="4" xfId="2" applyNumberFormat="1" applyFont="1" applyFill="1" applyBorder="1"/>
    <xf numFmtId="4" fontId="10" fillId="7" borderId="4" xfId="2" applyNumberFormat="1" applyFont="1" applyFill="1" applyBorder="1"/>
    <xf numFmtId="167" fontId="2" fillId="12" borderId="2" xfId="2" applyNumberFormat="1" applyFont="1" applyFill="1" applyBorder="1"/>
    <xf numFmtId="167" fontId="20" fillId="9" borderId="25" xfId="2" applyNumberFormat="1" applyFont="1" applyFill="1" applyBorder="1" applyAlignment="1">
      <alignment wrapText="1"/>
    </xf>
    <xf numFmtId="1" fontId="20" fillId="20" borderId="2" xfId="2" applyNumberFormat="1" applyFont="1" applyFill="1" applyBorder="1" applyAlignment="1">
      <alignment horizontal="center"/>
    </xf>
    <xf numFmtId="1" fontId="20" fillId="3" borderId="6" xfId="2" applyNumberFormat="1" applyFont="1" applyFill="1" applyBorder="1" applyAlignment="1">
      <alignment horizontal="left"/>
    </xf>
    <xf numFmtId="4" fontId="17" fillId="3" borderId="4" xfId="2" applyNumberFormat="1" applyFont="1" applyFill="1" applyBorder="1"/>
    <xf numFmtId="4" fontId="2" fillId="3" borderId="4" xfId="2" applyNumberFormat="1" applyFont="1" applyFill="1" applyBorder="1"/>
    <xf numFmtId="4" fontId="17" fillId="3" borderId="4" xfId="2" applyNumberFormat="1" applyFont="1" applyFill="1" applyBorder="1" applyAlignment="1">
      <alignment horizontal="right"/>
    </xf>
    <xf numFmtId="167" fontId="20" fillId="9" borderId="14" xfId="2" applyNumberFormat="1" applyFont="1" applyFill="1" applyBorder="1" applyAlignment="1">
      <alignment wrapText="1"/>
    </xf>
    <xf numFmtId="167" fontId="32" fillId="13" borderId="14" xfId="2" applyNumberFormat="1" applyFont="1" applyFill="1" applyBorder="1" applyAlignment="1">
      <alignment wrapText="1"/>
    </xf>
    <xf numFmtId="167" fontId="32" fillId="3" borderId="2" xfId="2" applyNumberFormat="1" applyFont="1" applyFill="1" applyBorder="1"/>
    <xf numFmtId="167" fontId="32" fillId="3" borderId="6" xfId="2" applyNumberFormat="1" applyFont="1" applyFill="1" applyBorder="1" applyAlignment="1">
      <alignment horizontal="left"/>
    </xf>
    <xf numFmtId="4" fontId="32" fillId="13" borderId="4" xfId="2" applyNumberFormat="1" applyFont="1" applyFill="1" applyBorder="1" applyAlignment="1">
      <alignment horizontal="right"/>
    </xf>
    <xf numFmtId="4" fontId="32" fillId="13" borderId="4" xfId="2" applyNumberFormat="1" applyFont="1" applyFill="1" applyBorder="1"/>
    <xf numFmtId="167" fontId="34" fillId="7" borderId="2" xfId="2" applyNumberFormat="1" applyFont="1" applyFill="1" applyBorder="1"/>
    <xf numFmtId="4" fontId="52" fillId="7" borderId="4" xfId="2" applyNumberFormat="1" applyFont="1" applyFill="1" applyBorder="1" applyAlignment="1">
      <alignment horizontal="right"/>
    </xf>
    <xf numFmtId="167" fontId="20" fillId="12" borderId="25" xfId="2" applyNumberFormat="1" applyFont="1" applyFill="1" applyBorder="1" applyAlignment="1">
      <alignment wrapText="1"/>
    </xf>
    <xf numFmtId="1" fontId="20" fillId="4" borderId="6" xfId="2" applyNumberFormat="1" applyFont="1" applyFill="1" applyBorder="1" applyAlignment="1">
      <alignment horizontal="left"/>
    </xf>
    <xf numFmtId="4" fontId="20" fillId="9" borderId="4" xfId="2" applyNumberFormat="1" applyFont="1" applyFill="1" applyBorder="1" applyAlignment="1">
      <alignment horizontal="right"/>
    </xf>
    <xf numFmtId="4" fontId="2" fillId="4" borderId="4" xfId="2" applyNumberFormat="1" applyFont="1" applyFill="1" applyBorder="1"/>
    <xf numFmtId="0" fontId="53" fillId="0" borderId="0" xfId="2" applyFont="1"/>
    <xf numFmtId="4" fontId="2" fillId="20" borderId="4" xfId="2" applyNumberFormat="1" applyFont="1" applyFill="1" applyBorder="1"/>
    <xf numFmtId="167" fontId="32" fillId="13" borderId="14" xfId="2" applyNumberFormat="1" applyFont="1" applyFill="1" applyBorder="1" applyAlignment="1">
      <alignment horizontal="right" wrapText="1"/>
    </xf>
    <xf numFmtId="1" fontId="32" fillId="0" borderId="2" xfId="2" applyNumberFormat="1" applyFont="1" applyBorder="1" applyAlignment="1">
      <alignment horizontal="center" wrapText="1"/>
    </xf>
    <xf numFmtId="167" fontId="32" fillId="0" borderId="6" xfId="2" applyNumberFormat="1" applyFont="1" applyBorder="1" applyAlignment="1">
      <alignment wrapText="1"/>
    </xf>
    <xf numFmtId="4" fontId="32" fillId="13" borderId="4" xfId="2" applyNumberFormat="1" applyFont="1" applyFill="1" applyBorder="1" applyAlignment="1">
      <alignment horizontal="center"/>
    </xf>
    <xf numFmtId="1" fontId="34" fillId="7" borderId="2" xfId="2" applyNumberFormat="1" applyFont="1" applyFill="1" applyBorder="1"/>
    <xf numFmtId="1" fontId="34" fillId="7" borderId="6" xfId="2" applyNumberFormat="1" applyFont="1" applyFill="1" applyBorder="1" applyAlignment="1">
      <alignment horizontal="right"/>
    </xf>
    <xf numFmtId="4" fontId="34" fillId="7" borderId="4" xfId="2" applyNumberFormat="1" applyFont="1" applyFill="1" applyBorder="1" applyAlignment="1">
      <alignment horizontal="right"/>
    </xf>
    <xf numFmtId="4" fontId="10" fillId="7" borderId="4" xfId="2" applyNumberFormat="1" applyFont="1" applyFill="1" applyBorder="1" applyAlignment="1">
      <alignment horizontal="right"/>
    </xf>
    <xf numFmtId="4" fontId="17" fillId="4" borderId="4" xfId="2" applyNumberFormat="1" applyFont="1" applyFill="1" applyBorder="1" applyAlignment="1">
      <alignment horizontal="right"/>
    </xf>
    <xf numFmtId="4" fontId="20" fillId="10" borderId="4" xfId="2" applyNumberFormat="1" applyFont="1" applyFill="1" applyBorder="1" applyAlignment="1">
      <alignment horizontal="right"/>
    </xf>
    <xf numFmtId="4" fontId="2" fillId="20" borderId="4" xfId="2" applyNumberFormat="1" applyFont="1" applyFill="1" applyBorder="1" applyAlignment="1">
      <alignment horizontal="right"/>
    </xf>
    <xf numFmtId="4" fontId="2" fillId="4" borderId="4" xfId="2" applyNumberFormat="1" applyFont="1" applyFill="1" applyBorder="1" applyAlignment="1">
      <alignment horizontal="right"/>
    </xf>
    <xf numFmtId="4" fontId="2" fillId="0" borderId="0" xfId="2" applyNumberFormat="1" applyFont="1" applyAlignment="1">
      <alignment horizontal="right"/>
    </xf>
    <xf numFmtId="167" fontId="32" fillId="0" borderId="6" xfId="2" applyNumberFormat="1" applyFont="1" applyBorder="1" applyAlignment="1">
      <alignment horizontal="right" wrapText="1"/>
    </xf>
    <xf numFmtId="4" fontId="20" fillId="0" borderId="4" xfId="2" applyNumberFormat="1" applyFont="1" applyBorder="1" applyAlignment="1">
      <alignment horizontal="right"/>
    </xf>
    <xf numFmtId="167" fontId="34" fillId="21" borderId="25" xfId="2" applyNumberFormat="1" applyFont="1" applyFill="1" applyBorder="1" applyAlignment="1">
      <alignment wrapText="1"/>
    </xf>
    <xf numFmtId="1" fontId="20" fillId="21" borderId="2" xfId="2" applyNumberFormat="1" applyFont="1" applyFill="1" applyBorder="1" applyAlignment="1">
      <alignment horizontal="center"/>
    </xf>
    <xf numFmtId="1" fontId="20" fillId="7" borderId="6" xfId="2" applyNumberFormat="1" applyFont="1" applyFill="1" applyBorder="1" applyAlignment="1">
      <alignment horizontal="left"/>
    </xf>
    <xf numFmtId="167" fontId="20" fillId="5" borderId="2" xfId="2" applyNumberFormat="1" applyFont="1" applyFill="1" applyBorder="1"/>
    <xf numFmtId="1" fontId="20" fillId="5" borderId="6" xfId="2" applyNumberFormat="1" applyFont="1" applyFill="1" applyBorder="1" applyAlignment="1">
      <alignment horizontal="right"/>
    </xf>
    <xf numFmtId="4" fontId="11" fillId="5" borderId="4" xfId="2" applyNumberFormat="1" applyFont="1" applyFill="1" applyBorder="1" applyAlignment="1">
      <alignment horizontal="right"/>
    </xf>
    <xf numFmtId="4" fontId="20" fillId="5" borderId="4" xfId="2" applyNumberFormat="1" applyFont="1" applyFill="1" applyBorder="1" applyAlignment="1">
      <alignment horizontal="right"/>
    </xf>
    <xf numFmtId="1" fontId="7" fillId="8" borderId="2" xfId="2" applyNumberFormat="1" applyFont="1" applyFill="1" applyBorder="1"/>
    <xf numFmtId="167" fontId="20" fillId="7" borderId="25" xfId="2" applyNumberFormat="1" applyFont="1" applyFill="1" applyBorder="1" applyAlignment="1">
      <alignment wrapText="1"/>
    </xf>
    <xf numFmtId="167" fontId="20" fillId="7" borderId="2" xfId="2" applyNumberFormat="1" applyFont="1" applyFill="1" applyBorder="1"/>
    <xf numFmtId="1" fontId="20" fillId="7" borderId="6" xfId="2" applyNumberFormat="1" applyFont="1" applyFill="1" applyBorder="1" applyAlignment="1">
      <alignment horizontal="right"/>
    </xf>
    <xf numFmtId="167" fontId="7" fillId="12" borderId="2" xfId="2" applyNumberFormat="1" applyFont="1" applyFill="1" applyBorder="1"/>
    <xf numFmtId="4" fontId="20" fillId="4" borderId="4" xfId="2" applyNumberFormat="1" applyFont="1" applyFill="1" applyBorder="1" applyAlignment="1">
      <alignment horizontal="right"/>
    </xf>
    <xf numFmtId="4" fontId="20" fillId="20" borderId="4" xfId="2" applyNumberFormat="1" applyFont="1" applyFill="1" applyBorder="1" applyAlignment="1">
      <alignment horizontal="right"/>
    </xf>
    <xf numFmtId="167" fontId="32" fillId="0" borderId="2" xfId="2" applyNumberFormat="1" applyFont="1" applyBorder="1" applyAlignment="1">
      <alignment horizontal="center" wrapText="1"/>
    </xf>
    <xf numFmtId="4" fontId="32" fillId="0" borderId="4" xfId="2" applyNumberFormat="1" applyFont="1" applyBorder="1" applyAlignment="1">
      <alignment horizontal="right"/>
    </xf>
    <xf numFmtId="167" fontId="20" fillId="22" borderId="2" xfId="2" applyNumberFormat="1" applyFont="1" applyFill="1" applyBorder="1"/>
    <xf numFmtId="167" fontId="20" fillId="22" borderId="6" xfId="2" applyNumberFormat="1" applyFont="1" applyFill="1" applyBorder="1" applyAlignment="1">
      <alignment horizontal="right"/>
    </xf>
    <xf numFmtId="4" fontId="52" fillId="22" borderId="4" xfId="2" applyNumberFormat="1" applyFont="1" applyFill="1" applyBorder="1" applyAlignment="1">
      <alignment horizontal="right"/>
    </xf>
    <xf numFmtId="4" fontId="34" fillId="22" borderId="4" xfId="2" applyNumberFormat="1" applyFont="1" applyFill="1" applyBorder="1" applyAlignment="1">
      <alignment horizontal="right"/>
    </xf>
    <xf numFmtId="4" fontId="10" fillId="22" borderId="4" xfId="2" applyNumberFormat="1" applyFont="1" applyFill="1" applyBorder="1" applyAlignment="1">
      <alignment horizontal="right"/>
    </xf>
    <xf numFmtId="167" fontId="20" fillId="23" borderId="25" xfId="2" applyNumberFormat="1" applyFont="1" applyFill="1" applyBorder="1" applyAlignment="1">
      <alignment wrapText="1"/>
    </xf>
    <xf numFmtId="167" fontId="32" fillId="0" borderId="14" xfId="2" applyNumberFormat="1" applyFont="1" applyBorder="1" applyAlignment="1">
      <alignment horizontal="right" wrapText="1"/>
    </xf>
    <xf numFmtId="1" fontId="20" fillId="0" borderId="2" xfId="2" applyNumberFormat="1" applyFont="1" applyBorder="1" applyAlignment="1">
      <alignment horizontal="center" wrapText="1"/>
    </xf>
    <xf numFmtId="167" fontId="20" fillId="0" borderId="6" xfId="2" applyNumberFormat="1" applyFont="1" applyBorder="1" applyAlignment="1">
      <alignment horizontal="right" wrapText="1"/>
    </xf>
    <xf numFmtId="167" fontId="20" fillId="5" borderId="6" xfId="2" applyNumberFormat="1" applyFont="1" applyFill="1" applyBorder="1" applyAlignment="1">
      <alignment horizontal="right"/>
    </xf>
    <xf numFmtId="4" fontId="50" fillId="5" borderId="4" xfId="2" applyNumberFormat="1" applyFont="1" applyFill="1" applyBorder="1" applyAlignment="1">
      <alignment horizontal="right"/>
    </xf>
    <xf numFmtId="167" fontId="20" fillId="4" borderId="25" xfId="2" applyNumberFormat="1" applyFont="1" applyFill="1" applyBorder="1" applyAlignment="1">
      <alignment wrapText="1"/>
    </xf>
    <xf numFmtId="167" fontId="7" fillId="24" borderId="2" xfId="2" applyNumberFormat="1" applyFont="1" applyFill="1" applyBorder="1"/>
    <xf numFmtId="167" fontId="20" fillId="25" borderId="6" xfId="2" applyNumberFormat="1" applyFont="1" applyFill="1" applyBorder="1" applyAlignment="1">
      <alignment wrapText="1"/>
    </xf>
    <xf numFmtId="1" fontId="20" fillId="25" borderId="2" xfId="2" applyNumberFormat="1" applyFont="1" applyFill="1" applyBorder="1" applyAlignment="1">
      <alignment horizontal="center"/>
    </xf>
    <xf numFmtId="1" fontId="20" fillId="2" borderId="4" xfId="2" applyNumberFormat="1" applyFont="1" applyFill="1" applyBorder="1" applyAlignment="1">
      <alignment horizontal="right"/>
    </xf>
    <xf numFmtId="4" fontId="17" fillId="2" borderId="4" xfId="2" applyNumberFormat="1" applyFont="1" applyFill="1" applyBorder="1" applyAlignment="1">
      <alignment horizontal="right"/>
    </xf>
    <xf numFmtId="4" fontId="20" fillId="2" borderId="4" xfId="2" applyNumberFormat="1" applyFont="1" applyFill="1" applyBorder="1" applyAlignment="1">
      <alignment horizontal="right"/>
    </xf>
    <xf numFmtId="4" fontId="2" fillId="2" borderId="4" xfId="2" applyNumberFormat="1" applyFont="1" applyFill="1" applyBorder="1" applyAlignment="1">
      <alignment horizontal="right"/>
    </xf>
    <xf numFmtId="167" fontId="7" fillId="0" borderId="0" xfId="2" applyNumberFormat="1" applyFont="1"/>
    <xf numFmtId="167" fontId="20" fillId="0" borderId="0" xfId="2" applyNumberFormat="1" applyFont="1" applyAlignment="1">
      <alignment wrapText="1"/>
    </xf>
    <xf numFmtId="167" fontId="28" fillId="0" borderId="0" xfId="2" applyNumberFormat="1" applyFont="1"/>
    <xf numFmtId="167" fontId="3" fillId="0" borderId="0" xfId="2" applyNumberFormat="1" applyFont="1"/>
    <xf numFmtId="167" fontId="28" fillId="0" borderId="0" xfId="2" applyNumberFormat="1" applyFont="1" applyAlignment="1">
      <alignment horizontal="right"/>
    </xf>
    <xf numFmtId="4" fontId="29" fillId="0" borderId="0" xfId="2" applyNumberFormat="1" applyFont="1" applyAlignment="1">
      <alignment horizontal="right"/>
    </xf>
    <xf numFmtId="4" fontId="7" fillId="0" borderId="0" xfId="2" applyNumberFormat="1" applyFont="1" applyAlignment="1">
      <alignment horizontal="right"/>
    </xf>
    <xf numFmtId="4" fontId="8" fillId="0" borderId="0" xfId="2" applyNumberFormat="1" applyFont="1" applyAlignment="1">
      <alignment horizontal="right"/>
    </xf>
    <xf numFmtId="4" fontId="39" fillId="0" borderId="0" xfId="2" applyNumberFormat="1" applyFont="1" applyAlignment="1">
      <alignment horizontal="right"/>
    </xf>
    <xf numFmtId="167" fontId="20" fillId="0" borderId="0" xfId="2" applyNumberFormat="1" applyFont="1" applyAlignment="1">
      <alignment horizontal="right"/>
    </xf>
    <xf numFmtId="167" fontId="7" fillId="0" borderId="0" xfId="2" applyNumberFormat="1" applyFont="1" applyAlignment="1">
      <alignment horizontal="right"/>
    </xf>
    <xf numFmtId="167" fontId="2" fillId="0" borderId="0" xfId="2" applyNumberFormat="1" applyFont="1" applyAlignment="1">
      <alignment horizontal="right"/>
    </xf>
    <xf numFmtId="4" fontId="20" fillId="0" borderId="0" xfId="2" applyNumberFormat="1" applyFont="1" applyAlignment="1">
      <alignment horizontal="right"/>
    </xf>
    <xf numFmtId="4" fontId="2" fillId="0" borderId="0" xfId="2" applyNumberFormat="1" applyFont="1" applyAlignment="1">
      <alignment horizontal="center"/>
    </xf>
    <xf numFmtId="4" fontId="44" fillId="0" borderId="0" xfId="2" applyNumberFormat="1" applyFont="1" applyAlignment="1">
      <alignment horizontal="right"/>
    </xf>
    <xf numFmtId="4" fontId="44" fillId="0" borderId="0" xfId="2" applyNumberFormat="1" applyFont="1" applyAlignment="1">
      <alignment horizontal="center"/>
    </xf>
    <xf numFmtId="0" fontId="55" fillId="0" borderId="0" xfId="2" applyFont="1"/>
    <xf numFmtId="4" fontId="11" fillId="0" borderId="0" xfId="2" applyNumberFormat="1" applyFont="1"/>
    <xf numFmtId="0" fontId="56" fillId="0" borderId="0" xfId="2" applyFont="1"/>
    <xf numFmtId="2" fontId="3" fillId="0" borderId="0" xfId="2" applyNumberFormat="1" applyFont="1"/>
    <xf numFmtId="4" fontId="9" fillId="0" borderId="0" xfId="2" applyNumberFormat="1" applyFont="1"/>
    <xf numFmtId="0" fontId="59" fillId="0" borderId="0" xfId="2" applyFont="1"/>
    <xf numFmtId="0" fontId="34" fillId="0" borderId="0" xfId="2" applyFont="1"/>
    <xf numFmtId="0" fontId="10" fillId="0" borderId="0" xfId="2" applyFont="1"/>
    <xf numFmtId="4" fontId="4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0" fontId="14" fillId="0" borderId="0" xfId="2" applyFont="1" applyAlignment="1">
      <alignment horizontal="left"/>
    </xf>
    <xf numFmtId="0" fontId="20" fillId="9" borderId="25" xfId="3" applyFont="1" applyFill="1" applyBorder="1" applyAlignment="1">
      <alignment wrapText="1"/>
    </xf>
    <xf numFmtId="0" fontId="20" fillId="9" borderId="3" xfId="3" applyFont="1" applyFill="1" applyBorder="1" applyAlignment="1">
      <alignment wrapText="1"/>
    </xf>
    <xf numFmtId="4" fontId="57" fillId="0" borderId="0" xfId="2" applyNumberFormat="1" applyFont="1"/>
    <xf numFmtId="4" fontId="32" fillId="0" borderId="0" xfId="2" applyNumberFormat="1" applyFont="1" applyAlignment="1">
      <alignment horizontal="right"/>
    </xf>
    <xf numFmtId="4" fontId="45" fillId="0" borderId="0" xfId="2" applyNumberFormat="1" applyFont="1"/>
    <xf numFmtId="4" fontId="46" fillId="0" borderId="0" xfId="2" applyNumberFormat="1" applyFont="1"/>
    <xf numFmtId="4" fontId="48" fillId="0" borderId="0" xfId="2" applyNumberFormat="1" applyFont="1" applyAlignment="1">
      <alignment horizontal="right"/>
    </xf>
    <xf numFmtId="4" fontId="50" fillId="0" borderId="0" xfId="2" applyNumberFormat="1" applyFont="1"/>
    <xf numFmtId="4" fontId="10" fillId="0" borderId="0" xfId="2" applyNumberFormat="1" applyFont="1"/>
    <xf numFmtId="4" fontId="32" fillId="0" borderId="0" xfId="2" applyNumberFormat="1" applyFont="1"/>
    <xf numFmtId="4" fontId="32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right"/>
    </xf>
    <xf numFmtId="3" fontId="2" fillId="0" borderId="0" xfId="2" applyNumberFormat="1" applyFont="1"/>
    <xf numFmtId="4" fontId="11" fillId="0" borderId="0" xfId="2" applyNumberFormat="1" applyFont="1" applyAlignment="1">
      <alignment horizontal="right"/>
    </xf>
    <xf numFmtId="4" fontId="50" fillId="0" borderId="0" xfId="2" applyNumberFormat="1" applyFont="1" applyAlignment="1">
      <alignment horizontal="right"/>
    </xf>
    <xf numFmtId="0" fontId="2" fillId="0" borderId="24" xfId="2" applyFont="1" applyBorder="1"/>
    <xf numFmtId="4" fontId="2" fillId="0" borderId="24" xfId="2" applyNumberFormat="1" applyFont="1" applyBorder="1"/>
    <xf numFmtId="4" fontId="50" fillId="0" borderId="24" xfId="2" applyNumberFormat="1" applyFont="1" applyBorder="1"/>
    <xf numFmtId="4" fontId="10" fillId="0" borderId="24" xfId="2" applyNumberFormat="1" applyFont="1" applyBorder="1"/>
    <xf numFmtId="4" fontId="32" fillId="0" borderId="24" xfId="2" applyNumberFormat="1" applyFont="1" applyBorder="1"/>
    <xf numFmtId="4" fontId="32" fillId="0" borderId="24" xfId="2" applyNumberFormat="1" applyFont="1" applyBorder="1" applyAlignment="1">
      <alignment horizontal="center"/>
    </xf>
    <xf numFmtId="4" fontId="10" fillId="0" borderId="24" xfId="2" applyNumberFormat="1" applyFont="1" applyBorder="1" applyAlignment="1">
      <alignment horizontal="right"/>
    </xf>
    <xf numFmtId="4" fontId="2" fillId="0" borderId="24" xfId="2" applyNumberFormat="1" applyFont="1" applyBorder="1" applyAlignment="1">
      <alignment horizontal="right"/>
    </xf>
    <xf numFmtId="4" fontId="20" fillId="0" borderId="24" xfId="2" applyNumberFormat="1" applyFont="1" applyBorder="1" applyAlignment="1">
      <alignment horizontal="right"/>
    </xf>
    <xf numFmtId="4" fontId="11" fillId="0" borderId="24" xfId="2" applyNumberFormat="1" applyFont="1" applyBorder="1" applyAlignment="1">
      <alignment horizontal="right"/>
    </xf>
    <xf numFmtId="4" fontId="32" fillId="0" borderId="24" xfId="2" applyNumberFormat="1" applyFont="1" applyBorder="1" applyAlignment="1">
      <alignment horizontal="right"/>
    </xf>
    <xf numFmtId="4" fontId="50" fillId="0" borderId="24" xfId="2" applyNumberFormat="1" applyFont="1" applyBorder="1" applyAlignment="1">
      <alignment horizontal="right"/>
    </xf>
    <xf numFmtId="4" fontId="58" fillId="0" borderId="0" xfId="2" applyNumberFormat="1" applyFont="1"/>
    <xf numFmtId="4" fontId="39" fillId="0" borderId="0" xfId="2" applyNumberFormat="1" applyFont="1" applyAlignment="1">
      <alignment horizontal="center"/>
    </xf>
    <xf numFmtId="4" fontId="54" fillId="0" borderId="0" xfId="2" applyNumberFormat="1" applyFont="1" applyAlignment="1">
      <alignment horizontal="center"/>
    </xf>
    <xf numFmtId="4" fontId="3" fillId="0" borderId="5" xfId="2" applyNumberFormat="1" applyFont="1" applyBorder="1"/>
    <xf numFmtId="4" fontId="48" fillId="18" borderId="5" xfId="2" applyNumberFormat="1" applyFont="1" applyFill="1" applyBorder="1" applyAlignment="1">
      <alignment horizontal="right"/>
    </xf>
    <xf numFmtId="4" fontId="3" fillId="14" borderId="5" xfId="2" applyNumberFormat="1" applyFont="1" applyFill="1" applyBorder="1"/>
    <xf numFmtId="4" fontId="3" fillId="15" borderId="5" xfId="2" applyNumberFormat="1" applyFont="1" applyFill="1" applyBorder="1"/>
    <xf numFmtId="4" fontId="50" fillId="5" borderId="5" xfId="2" applyNumberFormat="1" applyFont="1" applyFill="1" applyBorder="1"/>
    <xf numFmtId="4" fontId="10" fillId="7" borderId="5" xfId="2" applyNumberFormat="1" applyFont="1" applyFill="1" applyBorder="1"/>
    <xf numFmtId="4" fontId="3" fillId="3" borderId="5" xfId="2" applyNumberFormat="1" applyFont="1" applyFill="1" applyBorder="1"/>
    <xf numFmtId="4" fontId="32" fillId="13" borderId="5" xfId="2" applyNumberFormat="1" applyFont="1" applyFill="1" applyBorder="1"/>
    <xf numFmtId="4" fontId="2" fillId="4" borderId="5" xfId="2" applyNumberFormat="1" applyFont="1" applyFill="1" applyBorder="1"/>
    <xf numFmtId="4" fontId="3" fillId="4" borderId="5" xfId="2" applyNumberFormat="1" applyFont="1" applyFill="1" applyBorder="1"/>
    <xf numFmtId="4" fontId="32" fillId="13" borderId="5" xfId="2" applyNumberFormat="1" applyFont="1" applyFill="1" applyBorder="1" applyAlignment="1">
      <alignment horizontal="center"/>
    </xf>
    <xf numFmtId="4" fontId="10" fillId="7" borderId="5" xfId="2" applyNumberFormat="1" applyFont="1" applyFill="1" applyBorder="1" applyAlignment="1">
      <alignment horizontal="right"/>
    </xf>
    <xf numFmtId="4" fontId="3" fillId="4" borderId="5" xfId="2" applyNumberFormat="1" applyFont="1" applyFill="1" applyBorder="1" applyAlignment="1">
      <alignment horizontal="right"/>
    </xf>
    <xf numFmtId="4" fontId="20" fillId="0" borderId="5" xfId="2" applyNumberFormat="1" applyFont="1" applyBorder="1" applyAlignment="1">
      <alignment horizontal="right"/>
    </xf>
    <xf numFmtId="4" fontId="11" fillId="5" borderId="5" xfId="2" applyNumberFormat="1" applyFont="1" applyFill="1" applyBorder="1" applyAlignment="1">
      <alignment horizontal="right"/>
    </xf>
    <xf numFmtId="4" fontId="2" fillId="4" borderId="5" xfId="2" applyNumberFormat="1" applyFont="1" applyFill="1" applyBorder="1" applyAlignment="1">
      <alignment horizontal="right"/>
    </xf>
    <xf numFmtId="4" fontId="20" fillId="4" borderId="5" xfId="2" applyNumberFormat="1" applyFont="1" applyFill="1" applyBorder="1" applyAlignment="1">
      <alignment horizontal="right"/>
    </xf>
    <xf numFmtId="4" fontId="32" fillId="0" borderId="5" xfId="2" applyNumberFormat="1" applyFont="1" applyBorder="1" applyAlignment="1">
      <alignment horizontal="right"/>
    </xf>
    <xf numFmtId="4" fontId="10" fillId="22" borderId="5" xfId="2" applyNumberFormat="1" applyFont="1" applyFill="1" applyBorder="1" applyAlignment="1">
      <alignment horizontal="right"/>
    </xf>
    <xf numFmtId="4" fontId="50" fillId="5" borderId="5" xfId="2" applyNumberFormat="1" applyFont="1" applyFill="1" applyBorder="1" applyAlignment="1">
      <alignment horizontal="right"/>
    </xf>
    <xf numFmtId="4" fontId="3" fillId="2" borderId="5" xfId="2" applyNumberFormat="1" applyFont="1" applyFill="1" applyBorder="1" applyAlignment="1">
      <alignment horizontal="right"/>
    </xf>
    <xf numFmtId="167" fontId="39" fillId="0" borderId="0" xfId="2" applyNumberFormat="1" applyFont="1"/>
    <xf numFmtId="167" fontId="3" fillId="0" borderId="0" xfId="2" applyNumberFormat="1" applyFont="1" applyAlignment="1">
      <alignment horizontal="center"/>
    </xf>
    <xf numFmtId="4" fontId="44" fillId="0" borderId="0" xfId="2" applyNumberFormat="1" applyFont="1"/>
    <xf numFmtId="4" fontId="49" fillId="0" borderId="0" xfId="2" applyNumberFormat="1" applyFont="1"/>
    <xf numFmtId="4" fontId="23" fillId="0" borderId="0" xfId="2" applyNumberFormat="1" applyFont="1" applyAlignment="1">
      <alignment horizontal="center"/>
    </xf>
    <xf numFmtId="4" fontId="49" fillId="0" borderId="0" xfId="2" applyNumberFormat="1" applyFont="1" applyAlignment="1">
      <alignment horizontal="right"/>
    </xf>
    <xf numFmtId="4" fontId="33" fillId="0" borderId="0" xfId="2" applyNumberFormat="1" applyFont="1" applyAlignment="1">
      <alignment horizontal="right"/>
    </xf>
    <xf numFmtId="4" fontId="23" fillId="0" borderId="0" xfId="2" applyNumberFormat="1" applyFont="1" applyAlignment="1">
      <alignment horizontal="right"/>
    </xf>
    <xf numFmtId="4" fontId="7" fillId="0" borderId="24" xfId="2" applyNumberFormat="1" applyFont="1" applyBorder="1" applyAlignment="1">
      <alignment horizontal="right"/>
    </xf>
    <xf numFmtId="4" fontId="8" fillId="0" borderId="24" xfId="2" applyNumberFormat="1" applyFont="1" applyBorder="1" applyAlignment="1">
      <alignment horizontal="right"/>
    </xf>
    <xf numFmtId="4" fontId="39" fillId="0" borderId="24" xfId="2" applyNumberFormat="1" applyFont="1" applyBorder="1" applyAlignment="1">
      <alignment horizontal="right"/>
    </xf>
    <xf numFmtId="4" fontId="3" fillId="0" borderId="9" xfId="2" applyNumberFormat="1" applyFont="1" applyBorder="1"/>
    <xf numFmtId="167" fontId="3" fillId="0" borderId="26" xfId="2" applyNumberFormat="1" applyFont="1" applyBorder="1"/>
    <xf numFmtId="167" fontId="3" fillId="0" borderId="27" xfId="2" applyNumberFormat="1" applyFont="1" applyBorder="1"/>
    <xf numFmtId="0" fontId="28" fillId="0" borderId="13" xfId="2" applyFont="1" applyBorder="1"/>
    <xf numFmtId="0" fontId="28" fillId="0" borderId="9" xfId="2" applyFont="1" applyBorder="1"/>
    <xf numFmtId="0" fontId="28" fillId="0" borderId="5" xfId="2" applyFont="1" applyBorder="1"/>
    <xf numFmtId="4" fontId="34" fillId="0" borderId="5" xfId="2" applyNumberFormat="1" applyFont="1" applyBorder="1" applyAlignment="1">
      <alignment horizontal="right"/>
    </xf>
    <xf numFmtId="4" fontId="28" fillId="14" borderId="5" xfId="2" applyNumberFormat="1" applyFont="1" applyFill="1" applyBorder="1"/>
    <xf numFmtId="4" fontId="28" fillId="15" borderId="5" xfId="2" applyNumberFormat="1" applyFont="1" applyFill="1" applyBorder="1"/>
    <xf numFmtId="4" fontId="28" fillId="0" borderId="5" xfId="2" applyNumberFormat="1" applyFont="1" applyBorder="1"/>
    <xf numFmtId="4" fontId="23" fillId="5" borderId="5" xfId="2" applyNumberFormat="1" applyFont="1" applyFill="1" applyBorder="1"/>
    <xf numFmtId="4" fontId="23" fillId="7" borderId="5" xfId="2" applyNumberFormat="1" applyFont="1" applyFill="1" applyBorder="1"/>
    <xf numFmtId="4" fontId="28" fillId="4" borderId="5" xfId="2" applyNumberFormat="1" applyFont="1" applyFill="1" applyBorder="1"/>
    <xf numFmtId="4" fontId="20" fillId="4" borderId="5" xfId="2" applyNumberFormat="1" applyFont="1" applyFill="1" applyBorder="1"/>
    <xf numFmtId="4" fontId="34" fillId="7" borderId="5" xfId="2" applyNumberFormat="1" applyFont="1" applyFill="1" applyBorder="1"/>
    <xf numFmtId="4" fontId="34" fillId="5" borderId="5" xfId="2" applyNumberFormat="1" applyFont="1" applyFill="1" applyBorder="1"/>
    <xf numFmtId="4" fontId="28" fillId="3" borderId="5" xfId="2" applyNumberFormat="1" applyFont="1" applyFill="1" applyBorder="1"/>
    <xf numFmtId="4" fontId="28" fillId="2" borderId="5" xfId="2" applyNumberFormat="1" applyFont="1" applyFill="1" applyBorder="1"/>
    <xf numFmtId="4" fontId="38" fillId="0" borderId="0" xfId="2" applyNumberFormat="1" applyFont="1"/>
    <xf numFmtId="0" fontId="32" fillId="0" borderId="0" xfId="2" applyFont="1"/>
    <xf numFmtId="4" fontId="8" fillId="0" borderId="0" xfId="2" applyNumberFormat="1" applyFont="1"/>
    <xf numFmtId="4" fontId="3" fillId="0" borderId="0" xfId="2" applyNumberFormat="1" applyFont="1"/>
    <xf numFmtId="0" fontId="4" fillId="0" borderId="23" xfId="2" applyFont="1" applyBorder="1"/>
    <xf numFmtId="0" fontId="4" fillId="0" borderId="20" xfId="2" applyFont="1" applyBorder="1"/>
    <xf numFmtId="0" fontId="4" fillId="0" borderId="18" xfId="2" applyFont="1" applyBorder="1"/>
    <xf numFmtId="0" fontId="4" fillId="0" borderId="16" xfId="2" applyFont="1" applyBorder="1"/>
    <xf numFmtId="0" fontId="4" fillId="0" borderId="15" xfId="2" applyFont="1" applyBorder="1"/>
    <xf numFmtId="0" fontId="3" fillId="0" borderId="28" xfId="2" applyFont="1" applyBorder="1"/>
    <xf numFmtId="0" fontId="2" fillId="0" borderId="29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3" fillId="0" borderId="30" xfId="2" applyFont="1" applyBorder="1"/>
    <xf numFmtId="0" fontId="2" fillId="0" borderId="31" xfId="2" applyFont="1" applyBorder="1" applyAlignment="1">
      <alignment horizontal="left"/>
    </xf>
    <xf numFmtId="0" fontId="2" fillId="0" borderId="32" xfId="2" applyFont="1" applyBorder="1"/>
    <xf numFmtId="4" fontId="2" fillId="0" borderId="33" xfId="2" applyNumberFormat="1" applyFont="1" applyBorder="1"/>
    <xf numFmtId="0" fontId="2" fillId="0" borderId="34" xfId="2" applyFont="1" applyBorder="1"/>
    <xf numFmtId="4" fontId="2" fillId="0" borderId="35" xfId="2" applyNumberFormat="1" applyFont="1" applyBorder="1"/>
    <xf numFmtId="0" fontId="3" fillId="0" borderId="36" xfId="2" applyFont="1" applyBorder="1" applyAlignment="1">
      <alignment horizontal="left"/>
    </xf>
    <xf numFmtId="4" fontId="8" fillId="0" borderId="37" xfId="2" applyNumberFormat="1" applyFont="1" applyBorder="1" applyAlignment="1">
      <alignment horizontal="center"/>
    </xf>
    <xf numFmtId="4" fontId="8" fillId="0" borderId="38" xfId="2" applyNumberFormat="1" applyFont="1" applyBorder="1"/>
    <xf numFmtId="0" fontId="39" fillId="0" borderId="0" xfId="2" applyFont="1" applyAlignment="1">
      <alignment horizontal="left"/>
    </xf>
    <xf numFmtId="0" fontId="39" fillId="0" borderId="0" xfId="2" applyFont="1"/>
    <xf numFmtId="0" fontId="39" fillId="0" borderId="0" xfId="2" applyFont="1" applyAlignment="1">
      <alignment horizontal="center"/>
    </xf>
    <xf numFmtId="4" fontId="39" fillId="0" borderId="0" xfId="2" applyNumberFormat="1" applyFont="1"/>
    <xf numFmtId="0" fontId="4" fillId="0" borderId="39" xfId="2" applyFont="1" applyBorder="1"/>
    <xf numFmtId="0" fontId="28" fillId="0" borderId="40" xfId="2" applyFont="1" applyBorder="1"/>
    <xf numFmtId="0" fontId="29" fillId="0" borderId="1" xfId="2" applyFont="1" applyBorder="1" applyAlignment="1">
      <alignment horizontal="center"/>
    </xf>
    <xf numFmtId="0" fontId="4" fillId="0" borderId="41" xfId="2" applyFont="1" applyBorder="1"/>
    <xf numFmtId="0" fontId="29" fillId="0" borderId="31" xfId="2" applyFont="1" applyBorder="1" applyAlignment="1">
      <alignment horizontal="left"/>
    </xf>
    <xf numFmtId="0" fontId="4" fillId="0" borderId="42" xfId="2" applyFont="1" applyBorder="1"/>
    <xf numFmtId="4" fontId="40" fillId="0" borderId="33" xfId="2" applyNumberFormat="1" applyFont="1" applyBorder="1"/>
    <xf numFmtId="0" fontId="4" fillId="0" borderId="43" xfId="2" applyFont="1" applyBorder="1"/>
    <xf numFmtId="4" fontId="40" fillId="0" borderId="35" xfId="2" applyNumberFormat="1" applyFont="1" applyBorder="1"/>
    <xf numFmtId="0" fontId="4" fillId="0" borderId="44" xfId="2" applyFont="1" applyBorder="1"/>
    <xf numFmtId="0" fontId="28" fillId="0" borderId="45" xfId="2" applyFont="1" applyBorder="1" applyAlignment="1">
      <alignment horizontal="left"/>
    </xf>
    <xf numFmtId="4" fontId="8" fillId="0" borderId="37" xfId="2" applyNumberFormat="1" applyFont="1" applyBorder="1"/>
    <xf numFmtId="4" fontId="41" fillId="0" borderId="38" xfId="2" applyNumberFormat="1" applyFont="1" applyBorder="1"/>
    <xf numFmtId="0" fontId="0" fillId="0" borderId="2" xfId="0" applyBorder="1" applyAlignment="1">
      <alignment wrapText="1"/>
    </xf>
    <xf numFmtId="0" fontId="60" fillId="0" borderId="2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4" fontId="7" fillId="0" borderId="0" xfId="2" applyNumberFormat="1" applyFont="1" applyAlignment="1">
      <alignment horizontal="center"/>
    </xf>
    <xf numFmtId="0" fontId="35" fillId="0" borderId="2" xfId="0" applyFont="1" applyBorder="1" applyAlignment="1">
      <alignment horizontal="center" vertical="top"/>
    </xf>
    <xf numFmtId="0" fontId="63" fillId="0" borderId="2" xfId="0" applyFont="1" applyBorder="1" applyAlignment="1">
      <alignment vertical="top"/>
    </xf>
    <xf numFmtId="165" fontId="63" fillId="0" borderId="2" xfId="0" applyNumberFormat="1" applyFont="1" applyBorder="1" applyAlignment="1">
      <alignment vertical="top"/>
    </xf>
    <xf numFmtId="9" fontId="63" fillId="0" borderId="2" xfId="7" applyFont="1" applyBorder="1" applyAlignment="1">
      <alignment vertical="top"/>
    </xf>
    <xf numFmtId="0" fontId="20" fillId="0" borderId="0" xfId="2" applyFont="1" applyAlignment="1">
      <alignment vertical="center"/>
    </xf>
    <xf numFmtId="167" fontId="65" fillId="12" borderId="2" xfId="2" applyNumberFormat="1" applyFont="1" applyFill="1" applyBorder="1"/>
    <xf numFmtId="4" fontId="65" fillId="0" borderId="0" xfId="2" applyNumberFormat="1" applyFont="1" applyAlignment="1">
      <alignment horizontal="right"/>
    </xf>
    <xf numFmtId="4" fontId="66" fillId="0" borderId="0" xfId="2" applyNumberFormat="1" applyFont="1" applyAlignment="1">
      <alignment horizontal="right"/>
    </xf>
    <xf numFmtId="4" fontId="65" fillId="0" borderId="0" xfId="2" applyNumberFormat="1" applyFont="1"/>
    <xf numFmtId="0" fontId="65" fillId="0" borderId="0" xfId="2" applyFont="1"/>
    <xf numFmtId="0" fontId="67" fillId="0" borderId="0" xfId="2" applyFont="1"/>
    <xf numFmtId="4" fontId="68" fillId="0" borderId="0" xfId="2" applyNumberFormat="1" applyFont="1" applyAlignment="1">
      <alignment horizontal="right"/>
    </xf>
    <xf numFmtId="0" fontId="68" fillId="0" borderId="0" xfId="2" applyFont="1"/>
    <xf numFmtId="167" fontId="29" fillId="12" borderId="2" xfId="2" applyNumberFormat="1" applyFont="1" applyFill="1" applyBorder="1"/>
    <xf numFmtId="4" fontId="28" fillId="4" borderId="5" xfId="2" applyNumberFormat="1" applyFont="1" applyFill="1" applyBorder="1" applyAlignment="1">
      <alignment horizontal="right"/>
    </xf>
    <xf numFmtId="1" fontId="2" fillId="0" borderId="2" xfId="2" applyNumberFormat="1" applyFont="1" applyBorder="1"/>
    <xf numFmtId="0" fontId="20" fillId="0" borderId="2" xfId="0" applyFont="1" applyBorder="1"/>
    <xf numFmtId="169" fontId="20" fillId="0" borderId="2" xfId="0" applyNumberFormat="1" applyFont="1" applyBorder="1"/>
    <xf numFmtId="167" fontId="28" fillId="17" borderId="0" xfId="2" applyNumberFormat="1" applyFont="1" applyFill="1"/>
    <xf numFmtId="0" fontId="20" fillId="0" borderId="0" xfId="0" applyFont="1"/>
    <xf numFmtId="2" fontId="20" fillId="0" borderId="2" xfId="0" applyNumberFormat="1" applyFont="1" applyBorder="1"/>
    <xf numFmtId="165" fontId="20" fillId="0" borderId="2" xfId="6" applyFont="1" applyFill="1" applyBorder="1"/>
    <xf numFmtId="0" fontId="69" fillId="0" borderId="0" xfId="0" applyFont="1"/>
    <xf numFmtId="167" fontId="70" fillId="17" borderId="0" xfId="2" applyNumberFormat="1" applyFont="1" applyFill="1"/>
    <xf numFmtId="0" fontId="71" fillId="0" borderId="0" xfId="2" applyFont="1"/>
    <xf numFmtId="0" fontId="72" fillId="0" borderId="2" xfId="0" applyFont="1" applyBorder="1"/>
    <xf numFmtId="165" fontId="72" fillId="0" borderId="2" xfId="6" applyFont="1" applyFill="1" applyBorder="1"/>
    <xf numFmtId="169" fontId="72" fillId="0" borderId="2" xfId="0" applyNumberFormat="1" applyFont="1" applyBorder="1"/>
    <xf numFmtId="4" fontId="71" fillId="0" borderId="0" xfId="2" applyNumberFormat="1" applyFont="1" applyAlignment="1">
      <alignment horizontal="right"/>
    </xf>
    <xf numFmtId="3" fontId="71" fillId="0" borderId="0" xfId="2" applyNumberFormat="1" applyFont="1"/>
    <xf numFmtId="4" fontId="71" fillId="0" borderId="0" xfId="2" applyNumberFormat="1" applyFont="1"/>
    <xf numFmtId="0" fontId="73" fillId="0" borderId="0" xfId="2" applyFont="1"/>
    <xf numFmtId="4" fontId="74" fillId="0" borderId="0" xfId="2" applyNumberFormat="1" applyFont="1" applyAlignment="1">
      <alignment horizontal="right"/>
    </xf>
    <xf numFmtId="0" fontId="71" fillId="0" borderId="2" xfId="2" applyFont="1" applyBorder="1"/>
    <xf numFmtId="14" fontId="71" fillId="0" borderId="2" xfId="2" applyNumberFormat="1" applyFont="1" applyBorder="1"/>
    <xf numFmtId="1" fontId="72" fillId="0" borderId="2" xfId="2" applyNumberFormat="1" applyFont="1" applyBorder="1" applyAlignment="1">
      <alignment horizontal="left"/>
    </xf>
    <xf numFmtId="165" fontId="72" fillId="0" borderId="27" xfId="6" applyFont="1" applyFill="1" applyBorder="1"/>
    <xf numFmtId="167" fontId="70" fillId="0" borderId="2" xfId="2" applyNumberFormat="1" applyFont="1" applyBorder="1"/>
    <xf numFmtId="0" fontId="72" fillId="0" borderId="0" xfId="0" applyFont="1"/>
    <xf numFmtId="4" fontId="72" fillId="0" borderId="0" xfId="2" applyNumberFormat="1" applyFont="1"/>
    <xf numFmtId="0" fontId="72" fillId="0" borderId="0" xfId="2" applyFont="1"/>
    <xf numFmtId="0" fontId="2" fillId="0" borderId="2" xfId="0" applyFont="1" applyBorder="1"/>
    <xf numFmtId="167" fontId="28" fillId="0" borderId="2" xfId="2" applyNumberFormat="1" applyFont="1" applyBorder="1"/>
    <xf numFmtId="14" fontId="20" fillId="0" borderId="2" xfId="0" applyNumberFormat="1" applyFont="1" applyBorder="1"/>
    <xf numFmtId="165" fontId="20" fillId="0" borderId="2" xfId="6" applyFont="1" applyBorder="1"/>
    <xf numFmtId="0" fontId="20" fillId="0" borderId="2" xfId="0" applyFont="1" applyBorder="1" applyAlignment="1">
      <alignment wrapText="1"/>
    </xf>
    <xf numFmtId="167" fontId="20" fillId="0" borderId="12" xfId="2" applyNumberFormat="1" applyFont="1" applyBorder="1" applyAlignment="1">
      <alignment horizontal="center"/>
    </xf>
    <xf numFmtId="0" fontId="20" fillId="0" borderId="47" xfId="2" applyFont="1" applyBorder="1" applyAlignment="1">
      <alignment horizontal="center"/>
    </xf>
    <xf numFmtId="0" fontId="20" fillId="14" borderId="47" xfId="2" applyFont="1" applyFill="1" applyBorder="1" applyAlignment="1">
      <alignment horizontal="center"/>
    </xf>
    <xf numFmtId="0" fontId="20" fillId="16" borderId="47" xfId="2" applyFont="1" applyFill="1" applyBorder="1" applyAlignment="1">
      <alignment horizontal="center"/>
    </xf>
    <xf numFmtId="0" fontId="2" fillId="0" borderId="2" xfId="2" applyFont="1" applyBorder="1" applyAlignment="1">
      <alignment horizontal="center"/>
    </xf>
    <xf numFmtId="4" fontId="50" fillId="26" borderId="0" xfId="2" applyNumberFormat="1" applyFont="1" applyFill="1"/>
    <xf numFmtId="4" fontId="10" fillId="26" borderId="0" xfId="2" applyNumberFormat="1" applyFont="1" applyFill="1"/>
    <xf numFmtId="4" fontId="2" fillId="26" borderId="0" xfId="2" applyNumberFormat="1" applyFont="1" applyFill="1"/>
    <xf numFmtId="4" fontId="10" fillId="26" borderId="0" xfId="2" applyNumberFormat="1" applyFont="1" applyFill="1" applyAlignment="1">
      <alignment horizontal="right"/>
    </xf>
    <xf numFmtId="4" fontId="2" fillId="26" borderId="0" xfId="2" applyNumberFormat="1" applyFont="1" applyFill="1" applyAlignment="1">
      <alignment horizontal="right"/>
    </xf>
    <xf numFmtId="4" fontId="11" fillId="26" borderId="0" xfId="2" applyNumberFormat="1" applyFont="1" applyFill="1" applyAlignment="1">
      <alignment horizontal="right"/>
    </xf>
    <xf numFmtId="4" fontId="50" fillId="26" borderId="0" xfId="2" applyNumberFormat="1" applyFont="1" applyFill="1" applyAlignment="1">
      <alignment horizontal="right"/>
    </xf>
    <xf numFmtId="9" fontId="2" fillId="0" borderId="0" xfId="7" applyFont="1"/>
    <xf numFmtId="4" fontId="49" fillId="26" borderId="0" xfId="2" applyNumberFormat="1" applyFont="1" applyFill="1"/>
    <xf numFmtId="9" fontId="2" fillId="26" borderId="0" xfId="7" applyFont="1" applyFill="1"/>
    <xf numFmtId="4" fontId="26" fillId="26" borderId="0" xfId="2" applyNumberFormat="1" applyFont="1" applyFill="1"/>
    <xf numFmtId="4" fontId="28" fillId="26" borderId="0" xfId="2" applyNumberFormat="1" applyFont="1" applyFill="1" applyAlignment="1">
      <alignment horizontal="right"/>
    </xf>
    <xf numFmtId="4" fontId="11" fillId="7" borderId="5" xfId="2" applyNumberFormat="1" applyFont="1" applyFill="1" applyBorder="1" applyAlignment="1">
      <alignment horizontal="right"/>
    </xf>
    <xf numFmtId="4" fontId="3" fillId="0" borderId="24" xfId="2" applyNumberFormat="1" applyFont="1" applyBorder="1" applyAlignment="1">
      <alignment horizontal="right"/>
    </xf>
    <xf numFmtId="4" fontId="75" fillId="26" borderId="0" xfId="2" applyNumberFormat="1" applyFont="1" applyFill="1" applyAlignment="1">
      <alignment horizontal="right"/>
    </xf>
    <xf numFmtId="165" fontId="0" fillId="0" borderId="0" xfId="0" applyNumberFormat="1"/>
    <xf numFmtId="165" fontId="0" fillId="26" borderId="0" xfId="0" applyNumberFormat="1" applyFill="1"/>
    <xf numFmtId="0" fontId="0" fillId="26" borderId="0" xfId="0" applyFill="1"/>
    <xf numFmtId="9" fontId="0" fillId="26" borderId="0" xfId="7" applyFont="1" applyFill="1"/>
    <xf numFmtId="165" fontId="60" fillId="26" borderId="0" xfId="0" applyNumberFormat="1" applyFont="1" applyFill="1"/>
    <xf numFmtId="9" fontId="69" fillId="26" borderId="0" xfId="7" applyFont="1" applyFill="1"/>
    <xf numFmtId="4" fontId="76" fillId="26" borderId="0" xfId="0" applyNumberFormat="1" applyFont="1" applyFill="1"/>
    <xf numFmtId="0" fontId="72" fillId="17" borderId="2" xfId="0" applyFont="1" applyFill="1" applyBorder="1"/>
    <xf numFmtId="0" fontId="71" fillId="17" borderId="2" xfId="2" applyFont="1" applyFill="1" applyBorder="1"/>
    <xf numFmtId="165" fontId="72" fillId="17" borderId="2" xfId="6" applyFont="1" applyFill="1" applyBorder="1"/>
    <xf numFmtId="14" fontId="71" fillId="17" borderId="2" xfId="2" applyNumberFormat="1" applyFont="1" applyFill="1" applyBorder="1"/>
    <xf numFmtId="169" fontId="72" fillId="17" borderId="2" xfId="0" applyNumberFormat="1" applyFont="1" applyFill="1" applyBorder="1"/>
    <xf numFmtId="0" fontId="76" fillId="26" borderId="0" xfId="0" applyFont="1" applyFill="1"/>
    <xf numFmtId="4" fontId="3" fillId="26" borderId="0" xfId="2" applyNumberFormat="1" applyFont="1" applyFill="1"/>
    <xf numFmtId="0" fontId="0" fillId="0" borderId="2" xfId="0" applyBorder="1"/>
    <xf numFmtId="3" fontId="0" fillId="0" borderId="2" xfId="0" applyNumberFormat="1" applyBorder="1"/>
    <xf numFmtId="4" fontId="34" fillId="26" borderId="0" xfId="2" applyNumberFormat="1" applyFont="1" applyFill="1"/>
    <xf numFmtId="4" fontId="20" fillId="26" borderId="0" xfId="2" applyNumberFormat="1" applyFont="1" applyFill="1"/>
    <xf numFmtId="4" fontId="23" fillId="26" borderId="0" xfId="2" applyNumberFormat="1" applyFont="1" applyFill="1"/>
    <xf numFmtId="4" fontId="28" fillId="26" borderId="0" xfId="2" applyNumberFormat="1" applyFont="1" applyFill="1"/>
    <xf numFmtId="0" fontId="0" fillId="26" borderId="0" xfId="0" applyFill="1" applyAlignment="1">
      <alignment horizontal="center"/>
    </xf>
    <xf numFmtId="0" fontId="77" fillId="0" borderId="0" xfId="0" applyFont="1"/>
    <xf numFmtId="167" fontId="78" fillId="17" borderId="0" xfId="2" applyNumberFormat="1" applyFont="1" applyFill="1"/>
    <xf numFmtId="167" fontId="78" fillId="0" borderId="2" xfId="2" applyNumberFormat="1" applyFont="1" applyBorder="1"/>
    <xf numFmtId="4" fontId="79" fillId="26" borderId="0" xfId="2" applyNumberFormat="1" applyFont="1" applyFill="1"/>
    <xf numFmtId="0" fontId="80" fillId="0" borderId="2" xfId="2" applyFont="1" applyBorder="1"/>
    <xf numFmtId="0" fontId="77" fillId="0" borderId="2" xfId="0" applyFont="1" applyBorder="1" applyAlignment="1">
      <alignment wrapText="1"/>
    </xf>
    <xf numFmtId="0" fontId="77" fillId="0" borderId="2" xfId="0" applyFont="1" applyBorder="1"/>
    <xf numFmtId="165" fontId="77" fillId="0" borderId="2" xfId="6" applyFont="1" applyBorder="1"/>
    <xf numFmtId="169" fontId="77" fillId="0" borderId="2" xfId="0" applyNumberFormat="1" applyFont="1" applyBorder="1"/>
    <xf numFmtId="165" fontId="77" fillId="0" borderId="0" xfId="0" applyNumberFormat="1" applyFont="1"/>
    <xf numFmtId="9" fontId="77" fillId="26" borderId="0" xfId="7" applyFont="1" applyFill="1"/>
    <xf numFmtId="4" fontId="77" fillId="26" borderId="0" xfId="2" applyNumberFormat="1" applyFont="1" applyFill="1"/>
    <xf numFmtId="4" fontId="78" fillId="26" borderId="0" xfId="0" applyNumberFormat="1" applyFont="1" applyFill="1"/>
    <xf numFmtId="4" fontId="60" fillId="26" borderId="0" xfId="0" applyNumberFormat="1" applyFont="1" applyFill="1"/>
    <xf numFmtId="165" fontId="20" fillId="26" borderId="0" xfId="0" applyNumberFormat="1" applyFont="1" applyFill="1"/>
    <xf numFmtId="0" fontId="20" fillId="26" borderId="2" xfId="0" applyFont="1" applyFill="1" applyBorder="1"/>
    <xf numFmtId="2" fontId="20" fillId="26" borderId="2" xfId="0" applyNumberFormat="1" applyFont="1" applyFill="1" applyBorder="1"/>
    <xf numFmtId="169" fontId="20" fillId="26" borderId="2" xfId="0" applyNumberFormat="1" applyFont="1" applyFill="1" applyBorder="1"/>
    <xf numFmtId="0" fontId="2" fillId="26" borderId="2" xfId="0" applyFont="1" applyFill="1" applyBorder="1"/>
    <xf numFmtId="4" fontId="0" fillId="0" borderId="2" xfId="0" applyNumberFormat="1" applyBorder="1"/>
    <xf numFmtId="3" fontId="0" fillId="0" borderId="0" xfId="0" applyNumberFormat="1"/>
    <xf numFmtId="3" fontId="0" fillId="26" borderId="0" xfId="0" applyNumberFormat="1" applyFill="1"/>
    <xf numFmtId="0" fontId="81" fillId="26" borderId="0" xfId="0" applyFont="1" applyFill="1" applyAlignment="1">
      <alignment horizontal="right"/>
    </xf>
    <xf numFmtId="3" fontId="81" fillId="26" borderId="0" xfId="0" applyNumberFormat="1" applyFont="1" applyFill="1"/>
    <xf numFmtId="0" fontId="60" fillId="0" borderId="2" xfId="0" applyFont="1" applyBorder="1"/>
    <xf numFmtId="4" fontId="0" fillId="0" borderId="0" xfId="0" applyNumberFormat="1"/>
    <xf numFmtId="1" fontId="0" fillId="0" borderId="2" xfId="0" applyNumberFormat="1" applyBorder="1"/>
    <xf numFmtId="4" fontId="11" fillId="26" borderId="0" xfId="2" applyNumberFormat="1" applyFont="1" applyFill="1"/>
    <xf numFmtId="9" fontId="20" fillId="26" borderId="0" xfId="7" applyFont="1" applyFill="1"/>
    <xf numFmtId="1" fontId="0" fillId="26" borderId="0" xfId="0" applyNumberFormat="1" applyFill="1"/>
    <xf numFmtId="3" fontId="71" fillId="26" borderId="0" xfId="2" applyNumberFormat="1" applyFont="1" applyFill="1" applyAlignment="1">
      <alignment horizontal="right"/>
    </xf>
    <xf numFmtId="3" fontId="76" fillId="26" borderId="0" xfId="0" applyNumberFormat="1" applyFont="1" applyFill="1"/>
    <xf numFmtId="3" fontId="83" fillId="26" borderId="0" xfId="2" applyNumberFormat="1" applyFont="1" applyFill="1" applyAlignment="1">
      <alignment horizontal="right"/>
    </xf>
    <xf numFmtId="4" fontId="72" fillId="26" borderId="0" xfId="2" applyNumberFormat="1" applyFont="1" applyFill="1"/>
    <xf numFmtId="3" fontId="21" fillId="26" borderId="0" xfId="2" applyNumberFormat="1" applyFont="1" applyFill="1"/>
    <xf numFmtId="0" fontId="2" fillId="0" borderId="46" xfId="2" applyFont="1" applyBorder="1"/>
    <xf numFmtId="0" fontId="20" fillId="0" borderId="47" xfId="0" applyFont="1" applyBorder="1"/>
    <xf numFmtId="1" fontId="2" fillId="0" borderId="0" xfId="2" applyNumberFormat="1" applyFont="1"/>
    <xf numFmtId="165" fontId="72" fillId="0" borderId="0" xfId="6" applyFont="1" applyFill="1" applyBorder="1"/>
    <xf numFmtId="170" fontId="72" fillId="0" borderId="2" xfId="6" applyNumberFormat="1" applyFont="1" applyFill="1" applyBorder="1"/>
    <xf numFmtId="170" fontId="72" fillId="0" borderId="27" xfId="6" applyNumberFormat="1" applyFont="1" applyFill="1" applyBorder="1"/>
    <xf numFmtId="9" fontId="2" fillId="26" borderId="0" xfId="2" applyNumberFormat="1" applyFont="1" applyFill="1"/>
    <xf numFmtId="0" fontId="84" fillId="0" borderId="2" xfId="0" applyFont="1" applyBorder="1"/>
    <xf numFmtId="4" fontId="57" fillId="26" borderId="0" xfId="2" applyNumberFormat="1" applyFont="1" applyFill="1"/>
    <xf numFmtId="9" fontId="0" fillId="26" borderId="0" xfId="0" applyNumberFormat="1" applyFill="1"/>
    <xf numFmtId="165" fontId="84" fillId="26" borderId="0" xfId="0" applyNumberFormat="1" applyFont="1" applyFill="1"/>
    <xf numFmtId="4" fontId="85" fillId="26" borderId="0" xfId="2" applyNumberFormat="1" applyFont="1" applyFill="1"/>
    <xf numFmtId="3" fontId="86" fillId="26" borderId="0" xfId="2" applyNumberFormat="1" applyFont="1" applyFill="1" applyAlignment="1">
      <alignment horizontal="right"/>
    </xf>
    <xf numFmtId="0" fontId="69" fillId="26" borderId="0" xfId="0" applyFont="1" applyFill="1"/>
    <xf numFmtId="3" fontId="87" fillId="26" borderId="0" xfId="2" applyNumberFormat="1" applyFont="1" applyFill="1" applyAlignment="1">
      <alignment horizontal="right"/>
    </xf>
    <xf numFmtId="0" fontId="88" fillId="26" borderId="0" xfId="0" applyFont="1" applyFill="1"/>
    <xf numFmtId="3" fontId="88" fillId="26" borderId="0" xfId="0" applyNumberFormat="1" applyFont="1" applyFill="1"/>
    <xf numFmtId="4" fontId="89" fillId="26" borderId="0" xfId="2" applyNumberFormat="1" applyFont="1" applyFill="1"/>
    <xf numFmtId="4" fontId="89" fillId="0" borderId="0" xfId="2" applyNumberFormat="1" applyFont="1"/>
    <xf numFmtId="4" fontId="90" fillId="26" borderId="0" xfId="2" applyNumberFormat="1" applyFont="1" applyFill="1"/>
    <xf numFmtId="4" fontId="91" fillId="26" borderId="0" xfId="2" applyNumberFormat="1" applyFont="1" applyFill="1"/>
    <xf numFmtId="4" fontId="92" fillId="26" borderId="0" xfId="2" applyNumberFormat="1" applyFont="1" applyFill="1"/>
    <xf numFmtId="4" fontId="93" fillId="0" borderId="0" xfId="2" applyNumberFormat="1" applyFont="1"/>
    <xf numFmtId="4" fontId="94" fillId="26" borderId="0" xfId="2" applyNumberFormat="1" applyFont="1" applyFill="1"/>
    <xf numFmtId="4" fontId="93" fillId="26" borderId="0" xfId="2" applyNumberFormat="1" applyFont="1" applyFill="1"/>
    <xf numFmtId="165" fontId="84" fillId="26" borderId="0" xfId="0" applyNumberFormat="1" applyFont="1" applyFill="1" applyAlignment="1">
      <alignment horizontal="center"/>
    </xf>
    <xf numFmtId="3" fontId="95" fillId="26" borderId="0" xfId="2" applyNumberFormat="1" applyFont="1" applyFill="1"/>
    <xf numFmtId="3" fontId="84" fillId="26" borderId="0" xfId="0" applyNumberFormat="1" applyFont="1" applyFill="1"/>
    <xf numFmtId="0" fontId="84" fillId="0" borderId="0" xfId="0" applyFont="1"/>
    <xf numFmtId="1" fontId="0" fillId="0" borderId="0" xfId="0" applyNumberFormat="1"/>
    <xf numFmtId="1" fontId="84" fillId="0" borderId="2" xfId="0" applyNumberFormat="1" applyFont="1" applyBorder="1"/>
    <xf numFmtId="1" fontId="84" fillId="0" borderId="0" xfId="0" applyNumberFormat="1" applyFont="1"/>
    <xf numFmtId="0" fontId="96" fillId="26" borderId="2" xfId="0" applyFont="1" applyFill="1" applyBorder="1"/>
    <xf numFmtId="1" fontId="97" fillId="26" borderId="2" xfId="0" applyNumberFormat="1" applyFont="1" applyFill="1" applyBorder="1"/>
    <xf numFmtId="4" fontId="65" fillId="0" borderId="24" xfId="2" applyNumberFormat="1" applyFont="1" applyBorder="1" applyAlignment="1">
      <alignment horizontal="center" wrapText="1"/>
    </xf>
    <xf numFmtId="167" fontId="2" fillId="0" borderId="0" xfId="2" applyNumberFormat="1" applyFont="1" applyAlignment="1">
      <alignment horizontal="center"/>
    </xf>
    <xf numFmtId="0" fontId="3" fillId="17" borderId="0" xfId="2" applyFont="1" applyFill="1" applyAlignment="1">
      <alignment horizontal="center"/>
    </xf>
    <xf numFmtId="4" fontId="2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35" fillId="0" borderId="26" xfId="0" applyFont="1" applyBorder="1" applyAlignment="1">
      <alignment horizontal="center" vertical="top"/>
    </xf>
    <xf numFmtId="0" fontId="35" fillId="0" borderId="48" xfId="0" applyFont="1" applyBorder="1" applyAlignment="1">
      <alignment horizontal="center" vertical="top"/>
    </xf>
    <xf numFmtId="0" fontId="35" fillId="0" borderId="46" xfId="0" applyFont="1" applyBorder="1" applyAlignment="1">
      <alignment horizontal="left" vertical="top" wrapText="1"/>
    </xf>
    <xf numFmtId="0" fontId="35" fillId="0" borderId="47" xfId="0" applyFont="1" applyBorder="1" applyAlignment="1">
      <alignment horizontal="left" vertical="top" wrapText="1"/>
    </xf>
    <xf numFmtId="168" fontId="35" fillId="0" borderId="26" xfId="6" applyNumberFormat="1" applyFont="1" applyBorder="1" applyAlignment="1">
      <alignment horizontal="center" vertical="top" wrapText="1"/>
    </xf>
    <xf numFmtId="168" fontId="35" fillId="0" borderId="48" xfId="6" applyNumberFormat="1" applyFont="1" applyBorder="1" applyAlignment="1">
      <alignment horizontal="center" vertical="top" wrapText="1"/>
    </xf>
    <xf numFmtId="164" fontId="35" fillId="0" borderId="26" xfId="0" applyNumberFormat="1" applyFont="1" applyBorder="1" applyAlignment="1">
      <alignment horizontal="center" vertical="top"/>
    </xf>
    <xf numFmtId="164" fontId="35" fillId="0" borderId="48" xfId="0" applyNumberFormat="1" applyFont="1" applyBorder="1" applyAlignment="1">
      <alignment horizontal="center" vertical="top"/>
    </xf>
    <xf numFmtId="165" fontId="35" fillId="0" borderId="26" xfId="0" applyNumberFormat="1" applyFont="1" applyBorder="1" applyAlignment="1">
      <alignment horizontal="right" vertical="top"/>
    </xf>
    <xf numFmtId="165" fontId="35" fillId="0" borderId="48" xfId="0" applyNumberFormat="1" applyFont="1" applyBorder="1" applyAlignment="1">
      <alignment horizontal="right" vertical="top"/>
    </xf>
    <xf numFmtId="0" fontId="63" fillId="0" borderId="0" xfId="0" applyFont="1" applyAlignment="1">
      <alignment horizontal="center" vertical="top"/>
    </xf>
    <xf numFmtId="0" fontId="35" fillId="0" borderId="46" xfId="0" applyFont="1" applyBorder="1" applyAlignment="1">
      <alignment horizontal="center" vertical="top"/>
    </xf>
    <xf numFmtId="0" fontId="35" fillId="0" borderId="47" xfId="0" applyFont="1" applyBorder="1" applyAlignment="1">
      <alignment horizontal="center" vertical="top"/>
    </xf>
    <xf numFmtId="2" fontId="63" fillId="0" borderId="2" xfId="0" applyNumberFormat="1" applyFont="1" applyBorder="1" applyAlignment="1">
      <alignment horizontal="right" vertical="top"/>
    </xf>
    <xf numFmtId="4" fontId="20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4" fontId="28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4" fontId="19" fillId="0" borderId="0" xfId="2" applyNumberFormat="1" applyFont="1" applyAlignment="1">
      <alignment horizontal="center"/>
    </xf>
  </cellXfs>
  <cellStyles count="8">
    <cellStyle name="Excel Built-in Normal" xfId="1" xr:uid="{00000000-0005-0000-0000-000001000000}"/>
    <cellStyle name="Excel Built-in Normal 2" xfId="2" xr:uid="{00000000-0005-0000-0000-000002000000}"/>
    <cellStyle name="Įprastas" xfId="0" builtinId="0"/>
    <cellStyle name="Kablelis" xfId="6" builtinId="3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Procentai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576E-ABCD-40A9-A4D3-08C9D64785EE}">
  <dimension ref="B2:K30"/>
  <sheetViews>
    <sheetView workbookViewId="0">
      <selection activeCell="G25" sqref="G25"/>
    </sheetView>
  </sheetViews>
  <sheetFormatPr defaultRowHeight="15" x14ac:dyDescent="0.25"/>
  <cols>
    <col min="2" max="2" width="45.85546875" bestFit="1" customWidth="1"/>
    <col min="3" max="3" width="21.85546875" customWidth="1"/>
    <col min="4" max="4" width="10.140625" customWidth="1"/>
    <col min="6" max="6" width="11.140625" bestFit="1" customWidth="1"/>
    <col min="7" max="7" width="12.140625" bestFit="1" customWidth="1"/>
  </cols>
  <sheetData>
    <row r="2" spans="2:7" x14ac:dyDescent="0.25">
      <c r="B2" s="539" t="s">
        <v>689</v>
      </c>
      <c r="C2" s="539" t="s">
        <v>831</v>
      </c>
    </row>
    <row r="3" spans="2:7" x14ac:dyDescent="0.25">
      <c r="B3" s="508" t="s">
        <v>830</v>
      </c>
      <c r="C3" s="509">
        <f>'MBA turtas įsigytas iki 2021-03'!$J$216</f>
        <v>22355025.098000001</v>
      </c>
    </row>
    <row r="4" spans="2:7" x14ac:dyDescent="0.25">
      <c r="B4" s="508" t="s">
        <v>832</v>
      </c>
      <c r="C4" s="509">
        <f>'MBA vartai įsigyti iki 2021-03'!G45</f>
        <v>259240.09799999994</v>
      </c>
    </row>
    <row r="5" spans="2:7" x14ac:dyDescent="0.25">
      <c r="B5" s="508" t="s">
        <v>833</v>
      </c>
      <c r="C5" s="509">
        <f>'Tvora įsigyta iki 2021-03'!$F$4</f>
        <v>67671.771999999997</v>
      </c>
    </row>
    <row r="6" spans="2:7" x14ac:dyDescent="0.25">
      <c r="B6" s="508" t="s">
        <v>842</v>
      </c>
      <c r="C6" s="509">
        <f>'MBA turtas įsigytas po 2021-03'!$F$82</f>
        <v>1523133.4796199999</v>
      </c>
      <c r="D6" s="541">
        <f>'Vaizdo kam. įsigyta po 2021-03'!$D$28</f>
        <v>21326.500000000007</v>
      </c>
      <c r="E6" s="541">
        <f>'Komp., progrm. įranga'!$D$27</f>
        <v>4518.7479999999996</v>
      </c>
    </row>
    <row r="7" spans="2:7" x14ac:dyDescent="0.25">
      <c r="B7" s="508" t="s">
        <v>835</v>
      </c>
      <c r="C7" s="509">
        <f>'MBA vartai įsigyti po 2021-03'!$F$14</f>
        <v>102623.3</v>
      </c>
      <c r="D7" s="509">
        <f>'Tvora įsigyta po 2021-03'!$F$13</f>
        <v>694.2</v>
      </c>
      <c r="G7" s="535"/>
    </row>
    <row r="8" spans="2:7" x14ac:dyDescent="0.25">
      <c r="B8" s="508" t="s">
        <v>836</v>
      </c>
      <c r="C8" s="509">
        <f>'MBA turtas įsigytas iki 2021-03'!$K$52</f>
        <v>33422540.208000001</v>
      </c>
    </row>
    <row r="9" spans="2:7" x14ac:dyDescent="0.25">
      <c r="B9" s="508" t="s">
        <v>846</v>
      </c>
      <c r="C9" s="509">
        <f>'Komp., progrm. įranga'!$D$24</f>
        <v>2949.5570000000002</v>
      </c>
    </row>
    <row r="10" spans="2:7" x14ac:dyDescent="0.25">
      <c r="C10" s="536">
        <f>SUM(C3:C9)+D6+E6+D7</f>
        <v>57759722.960620008</v>
      </c>
      <c r="G10" s="535"/>
    </row>
    <row r="11" spans="2:7" x14ac:dyDescent="0.25">
      <c r="C11" s="535"/>
    </row>
    <row r="13" spans="2:7" x14ac:dyDescent="0.25">
      <c r="B13" s="539" t="s">
        <v>689</v>
      </c>
      <c r="C13" s="539" t="s">
        <v>831</v>
      </c>
    </row>
    <row r="14" spans="2:7" x14ac:dyDescent="0.25">
      <c r="B14" s="508" t="s">
        <v>837</v>
      </c>
      <c r="C14" s="509">
        <f>'MAR turtas įsigytas iki 2021-03'!$J$92</f>
        <v>8568763.2519999985</v>
      </c>
    </row>
    <row r="15" spans="2:7" x14ac:dyDescent="0.25">
      <c r="B15" s="508" t="s">
        <v>838</v>
      </c>
      <c r="C15" s="509">
        <f>'MAR vartai įsigyti iki 2021-03 '!$G$27</f>
        <v>51250.02</v>
      </c>
    </row>
    <row r="16" spans="2:7" x14ac:dyDescent="0.25">
      <c r="B16" s="508" t="s">
        <v>839</v>
      </c>
      <c r="C16" s="509">
        <f>'Tvora įsigyta iki 2021-03'!$F$5</f>
        <v>27509.482</v>
      </c>
    </row>
    <row r="17" spans="2:11" x14ac:dyDescent="0.25">
      <c r="B17" s="508" t="s">
        <v>843</v>
      </c>
      <c r="C17" s="509">
        <f>'MAR turtas įsigytas po 2021-03'!$F$19</f>
        <v>24375.012999999999</v>
      </c>
      <c r="D17" s="508">
        <f>'Vaizdo kam. įsigyta po 2021-03'!$D$29</f>
        <v>95237.42</v>
      </c>
      <c r="E17" s="534">
        <f>'Komp., progrm. įranga'!$D$28</f>
        <v>8021</v>
      </c>
      <c r="K17" s="535"/>
    </row>
    <row r="18" spans="2:11" x14ac:dyDescent="0.25">
      <c r="B18" s="508" t="s">
        <v>840</v>
      </c>
      <c r="C18" s="509">
        <f>'Tvora įsigyta po 2021-03'!$F$9</f>
        <v>17011.29</v>
      </c>
    </row>
    <row r="19" spans="2:11" x14ac:dyDescent="0.25">
      <c r="B19" s="508" t="s">
        <v>841</v>
      </c>
      <c r="C19" s="509">
        <f>'MAR turtas įsigytas iki 2021-03'!$L$48</f>
        <v>4998229.5497600008</v>
      </c>
    </row>
    <row r="20" spans="2:11" x14ac:dyDescent="0.25">
      <c r="B20" s="508" t="s">
        <v>851</v>
      </c>
      <c r="C20" s="534">
        <f>'Komp., progrm. įranga'!$D$25</f>
        <v>1596.777</v>
      </c>
      <c r="F20" s="540"/>
    </row>
    <row r="21" spans="2:11" x14ac:dyDescent="0.25">
      <c r="C21" s="536">
        <f>SUM(C14:C20)+D17+E17</f>
        <v>13791993.80376</v>
      </c>
    </row>
    <row r="22" spans="2:11" x14ac:dyDescent="0.25">
      <c r="F22" s="535"/>
    </row>
    <row r="23" spans="2:11" ht="23.25" x14ac:dyDescent="0.35">
      <c r="B23" s="537" t="s">
        <v>834</v>
      </c>
      <c r="C23" s="538">
        <f>C10+C21</f>
        <v>71551716.764380008</v>
      </c>
    </row>
    <row r="30" spans="2:11" x14ac:dyDescent="0.25">
      <c r="F30" s="54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2013-9299-48DA-B29B-B930AFE94E37}">
  <dimension ref="A1:P14"/>
  <sheetViews>
    <sheetView topLeftCell="B1" zoomScale="115" zoomScaleNormal="115" workbookViewId="0">
      <selection activeCell="J17" sqref="J17"/>
    </sheetView>
  </sheetViews>
  <sheetFormatPr defaultRowHeight="15" x14ac:dyDescent="0.25"/>
  <cols>
    <col min="1" max="1" width="3.140625" bestFit="1" customWidth="1"/>
    <col min="2" max="2" width="49.42578125" bestFit="1" customWidth="1"/>
    <col min="3" max="3" width="12.85546875" bestFit="1" customWidth="1"/>
    <col min="4" max="4" width="14.5703125" bestFit="1" customWidth="1"/>
    <col min="5" max="5" width="18.42578125" bestFit="1" customWidth="1"/>
    <col min="6" max="7" width="14.5703125" bestFit="1" customWidth="1"/>
    <col min="8" max="8" width="16.140625" bestFit="1" customWidth="1"/>
    <col min="9" max="10" width="12.85546875" bestFit="1" customWidth="1"/>
  </cols>
  <sheetData>
    <row r="1" spans="1:16" x14ac:dyDescent="0.25">
      <c r="H1" s="479" t="s">
        <v>863</v>
      </c>
      <c r="I1" s="479" t="s">
        <v>864</v>
      </c>
      <c r="J1" s="479" t="s">
        <v>929</v>
      </c>
    </row>
    <row r="2" spans="1:16" x14ac:dyDescent="0.25">
      <c r="H2" s="497">
        <v>0.3</v>
      </c>
      <c r="I2" s="497">
        <v>0.06</v>
      </c>
      <c r="J2" s="497">
        <v>0.04</v>
      </c>
    </row>
    <row r="3" spans="1:16" x14ac:dyDescent="0.25">
      <c r="B3" s="446" t="s">
        <v>780</v>
      </c>
    </row>
    <row r="4" spans="1:16" ht="15" customHeight="1" x14ac:dyDescent="0.25">
      <c r="A4" s="470" t="s">
        <v>6</v>
      </c>
      <c r="B4" s="470" t="s">
        <v>689</v>
      </c>
      <c r="C4" s="470" t="s">
        <v>686</v>
      </c>
      <c r="D4" s="470" t="s">
        <v>687</v>
      </c>
      <c r="E4" s="470" t="s">
        <v>688</v>
      </c>
      <c r="F4" s="479" t="s">
        <v>858</v>
      </c>
      <c r="G4" s="479" t="s">
        <v>859</v>
      </c>
      <c r="H4" s="479" t="s">
        <v>926</v>
      </c>
    </row>
    <row r="5" spans="1:16" s="1" customFormat="1" ht="11.25" x14ac:dyDescent="0.2">
      <c r="A5" s="443">
        <v>1</v>
      </c>
      <c r="B5" s="444" t="s">
        <v>725</v>
      </c>
      <c r="C5" s="444" t="s">
        <v>726</v>
      </c>
      <c r="D5" s="448">
        <v>2151</v>
      </c>
      <c r="E5" s="445">
        <v>44571</v>
      </c>
      <c r="F5" s="481">
        <f>D5*(1+$H$2)</f>
        <v>2796.3</v>
      </c>
      <c r="G5" s="481">
        <f>F5*(1+$I$2)</f>
        <v>2964.0780000000004</v>
      </c>
      <c r="H5" s="570">
        <f>G5*(1+$J$2)</f>
        <v>3082.6411200000007</v>
      </c>
      <c r="I5" s="14"/>
      <c r="J5" s="14"/>
      <c r="K5" s="14"/>
      <c r="L5" s="14"/>
      <c r="M5" s="14"/>
      <c r="N5" s="14"/>
      <c r="O5" s="14"/>
      <c r="P5" s="14"/>
    </row>
    <row r="6" spans="1:16" s="1" customFormat="1" ht="11.25" x14ac:dyDescent="0.2">
      <c r="A6" s="443">
        <v>2</v>
      </c>
      <c r="B6" s="444" t="s">
        <v>727</v>
      </c>
      <c r="C6" s="444" t="s">
        <v>728</v>
      </c>
      <c r="D6" s="448">
        <v>8975</v>
      </c>
      <c r="E6" s="445">
        <v>44645</v>
      </c>
      <c r="F6" s="481">
        <f t="shared" ref="F6:F10" si="0">D6*(1+$H$2)</f>
        <v>11667.5</v>
      </c>
      <c r="G6" s="481">
        <f t="shared" ref="G6:G14" si="1">F6*(1+$I$2)</f>
        <v>12367.550000000001</v>
      </c>
      <c r="H6" s="570">
        <f t="shared" ref="H6:H14" si="2">G6*(1+$J$2)</f>
        <v>12862.252000000002</v>
      </c>
      <c r="I6" s="14"/>
      <c r="J6" s="14"/>
      <c r="K6" s="14"/>
      <c r="L6" s="14"/>
      <c r="M6" s="14"/>
      <c r="N6" s="14"/>
      <c r="O6" s="14"/>
      <c r="P6" s="14"/>
    </row>
    <row r="7" spans="1:16" s="1" customFormat="1" ht="11.25" x14ac:dyDescent="0.2">
      <c r="A7" s="443">
        <v>3</v>
      </c>
      <c r="B7" s="444" t="s">
        <v>729</v>
      </c>
      <c r="C7" s="444" t="s">
        <v>730</v>
      </c>
      <c r="D7" s="448">
        <v>8975</v>
      </c>
      <c r="E7" s="445">
        <v>44645</v>
      </c>
      <c r="F7" s="481">
        <f t="shared" si="0"/>
        <v>11667.5</v>
      </c>
      <c r="G7" s="481">
        <f t="shared" si="1"/>
        <v>12367.550000000001</v>
      </c>
      <c r="H7" s="570">
        <f t="shared" si="2"/>
        <v>12862.252000000002</v>
      </c>
      <c r="I7" s="14"/>
      <c r="J7" s="14"/>
      <c r="K7" s="14"/>
      <c r="L7" s="14"/>
      <c r="M7" s="14"/>
      <c r="N7" s="14"/>
      <c r="O7" s="14"/>
      <c r="P7" s="14"/>
    </row>
    <row r="8" spans="1:16" s="1" customFormat="1" ht="11.25" x14ac:dyDescent="0.2">
      <c r="A8" s="443">
        <v>4</v>
      </c>
      <c r="B8" s="444" t="s">
        <v>731</v>
      </c>
      <c r="C8" s="444" t="s">
        <v>732</v>
      </c>
      <c r="D8" s="448">
        <v>8975</v>
      </c>
      <c r="E8" s="445">
        <v>44645</v>
      </c>
      <c r="F8" s="481">
        <f t="shared" si="0"/>
        <v>11667.5</v>
      </c>
      <c r="G8" s="481">
        <f t="shared" si="1"/>
        <v>12367.550000000001</v>
      </c>
      <c r="H8" s="570">
        <f t="shared" si="2"/>
        <v>12862.252000000002</v>
      </c>
      <c r="I8" s="14"/>
      <c r="J8" s="14"/>
      <c r="K8" s="14"/>
      <c r="L8" s="14"/>
      <c r="M8" s="14"/>
      <c r="N8" s="14"/>
      <c r="O8" s="14"/>
      <c r="P8" s="14"/>
    </row>
    <row r="9" spans="1:16" s="1" customFormat="1" ht="11.25" x14ac:dyDescent="0.2">
      <c r="A9" s="443">
        <v>5</v>
      </c>
      <c r="B9" s="444" t="s">
        <v>733</v>
      </c>
      <c r="C9" s="444" t="s">
        <v>734</v>
      </c>
      <c r="D9" s="448">
        <v>8975</v>
      </c>
      <c r="E9" s="445">
        <v>44645</v>
      </c>
      <c r="F9" s="481">
        <f t="shared" si="0"/>
        <v>11667.5</v>
      </c>
      <c r="G9" s="481">
        <f t="shared" si="1"/>
        <v>12367.550000000001</v>
      </c>
      <c r="H9" s="570">
        <f t="shared" si="2"/>
        <v>12862.252000000002</v>
      </c>
      <c r="I9" s="14"/>
      <c r="J9" s="14"/>
      <c r="K9" s="14"/>
      <c r="L9" s="14"/>
      <c r="M9" s="14"/>
      <c r="N9" s="14"/>
      <c r="O9" s="14"/>
      <c r="P9" s="14"/>
    </row>
    <row r="10" spans="1:16" s="1" customFormat="1" ht="11.25" x14ac:dyDescent="0.2">
      <c r="A10" s="443">
        <v>6</v>
      </c>
      <c r="B10" s="444" t="s">
        <v>735</v>
      </c>
      <c r="C10" s="444" t="s">
        <v>736</v>
      </c>
      <c r="D10" s="448">
        <v>40890</v>
      </c>
      <c r="E10" s="445">
        <v>44859</v>
      </c>
      <c r="F10" s="481">
        <f t="shared" si="0"/>
        <v>53157</v>
      </c>
      <c r="G10" s="481">
        <f t="shared" si="1"/>
        <v>56346.420000000006</v>
      </c>
      <c r="H10" s="570">
        <f t="shared" si="2"/>
        <v>58600.276800000007</v>
      </c>
      <c r="I10" s="14"/>
      <c r="J10" s="14"/>
      <c r="K10" s="14"/>
      <c r="L10" s="14"/>
      <c r="M10" s="14"/>
      <c r="N10" s="14"/>
      <c r="O10" s="14"/>
      <c r="P10" s="14"/>
    </row>
    <row r="11" spans="1:16" s="1" customFormat="1" ht="11.25" x14ac:dyDescent="0.2">
      <c r="A11" s="552"/>
      <c r="B11" s="444" t="s">
        <v>875</v>
      </c>
      <c r="C11" s="444" t="s">
        <v>878</v>
      </c>
      <c r="D11" s="448">
        <v>6035.96</v>
      </c>
      <c r="E11" s="445">
        <v>45106</v>
      </c>
      <c r="F11" s="481">
        <v>6035.96</v>
      </c>
      <c r="G11" s="481">
        <f t="shared" si="1"/>
        <v>6398.1176000000005</v>
      </c>
      <c r="H11" s="570">
        <f t="shared" si="2"/>
        <v>6654.0423040000005</v>
      </c>
      <c r="I11" s="14"/>
      <c r="J11" s="14"/>
      <c r="K11" s="14"/>
      <c r="L11" s="14"/>
      <c r="M11" s="14"/>
      <c r="N11" s="14"/>
      <c r="O11" s="14"/>
      <c r="P11" s="14"/>
    </row>
    <row r="12" spans="1:16" s="1" customFormat="1" ht="11.25" x14ac:dyDescent="0.2">
      <c r="A12" s="552"/>
      <c r="B12" s="444" t="s">
        <v>876</v>
      </c>
      <c r="C12" s="444" t="s">
        <v>879</v>
      </c>
      <c r="D12" s="448">
        <v>6035.96</v>
      </c>
      <c r="E12" s="445">
        <v>45106</v>
      </c>
      <c r="F12" s="481">
        <v>6035.96</v>
      </c>
      <c r="G12" s="481">
        <f t="shared" si="1"/>
        <v>6398.1176000000005</v>
      </c>
      <c r="H12" s="570">
        <f t="shared" si="2"/>
        <v>6654.0423040000005</v>
      </c>
      <c r="I12" s="14"/>
      <c r="J12" s="14"/>
      <c r="K12" s="14"/>
      <c r="L12" s="14"/>
      <c r="M12" s="14"/>
      <c r="N12" s="14"/>
      <c r="O12" s="14"/>
      <c r="P12" s="14"/>
    </row>
    <row r="13" spans="1:16" s="1" customFormat="1" ht="11.25" x14ac:dyDescent="0.2">
      <c r="A13" s="552"/>
      <c r="B13" s="444" t="s">
        <v>877</v>
      </c>
      <c r="C13" s="444" t="s">
        <v>880</v>
      </c>
      <c r="D13" s="448">
        <v>6035.96</v>
      </c>
      <c r="E13" s="445">
        <v>45252</v>
      </c>
      <c r="F13" s="481">
        <v>6035.96</v>
      </c>
      <c r="G13" s="481">
        <f t="shared" si="1"/>
        <v>6398.1176000000005</v>
      </c>
      <c r="H13" s="570">
        <f t="shared" si="2"/>
        <v>6654.0423040000005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25">
      <c r="D14" s="448">
        <f>SUM(D4:D13)</f>
        <v>97048.880000000019</v>
      </c>
      <c r="F14" s="507">
        <f>SUM(F5:F10)</f>
        <v>102623.3</v>
      </c>
      <c r="G14" s="507">
        <f t="shared" si="1"/>
        <v>108780.698</v>
      </c>
      <c r="H14" s="571">
        <f t="shared" si="2"/>
        <v>113131.92592000001</v>
      </c>
    </row>
  </sheetData>
  <phoneticPr fontId="8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7D9E-5282-423C-9B8C-FB1E03676112}">
  <dimension ref="A1:T13"/>
  <sheetViews>
    <sheetView workbookViewId="0">
      <selection activeCell="K16" sqref="K16"/>
    </sheetView>
  </sheetViews>
  <sheetFormatPr defaultRowHeight="15" x14ac:dyDescent="0.25"/>
  <cols>
    <col min="1" max="1" width="3.140625" bestFit="1" customWidth="1"/>
    <col min="2" max="2" width="76.85546875" bestFit="1" customWidth="1"/>
    <col min="3" max="3" width="12.85546875" bestFit="1" customWidth="1"/>
    <col min="4" max="4" width="14.5703125" bestFit="1" customWidth="1"/>
    <col min="5" max="5" width="18.42578125" bestFit="1" customWidth="1"/>
    <col min="6" max="6" width="14.5703125" bestFit="1" customWidth="1"/>
    <col min="7" max="7" width="14" bestFit="1" customWidth="1"/>
    <col min="8" max="8" width="15.85546875" bestFit="1" customWidth="1"/>
    <col min="9" max="10" width="12.85546875" bestFit="1" customWidth="1"/>
  </cols>
  <sheetData>
    <row r="1" spans="1:20" x14ac:dyDescent="0.25">
      <c r="H1" s="479" t="s">
        <v>863</v>
      </c>
      <c r="I1" s="479" t="s">
        <v>864</v>
      </c>
      <c r="J1" s="479" t="s">
        <v>929</v>
      </c>
    </row>
    <row r="2" spans="1:20" x14ac:dyDescent="0.25">
      <c r="H2" s="497">
        <v>0.3</v>
      </c>
      <c r="I2" s="497">
        <v>0.06</v>
      </c>
      <c r="J2" s="497">
        <v>0.04</v>
      </c>
    </row>
    <row r="3" spans="1:20" x14ac:dyDescent="0.25">
      <c r="B3" s="446" t="s">
        <v>781</v>
      </c>
    </row>
    <row r="4" spans="1:20" ht="15" customHeight="1" x14ac:dyDescent="0.25">
      <c r="A4" s="470" t="s">
        <v>6</v>
      </c>
      <c r="B4" s="470" t="s">
        <v>689</v>
      </c>
      <c r="C4" s="470" t="s">
        <v>686</v>
      </c>
      <c r="D4" s="470" t="s">
        <v>687</v>
      </c>
      <c r="E4" s="470" t="s">
        <v>688</v>
      </c>
      <c r="F4" s="479" t="s">
        <v>858</v>
      </c>
      <c r="G4" s="479" t="s">
        <v>859</v>
      </c>
      <c r="H4" s="479" t="s">
        <v>926</v>
      </c>
    </row>
    <row r="5" spans="1:20" s="1" customFormat="1" ht="11.25" x14ac:dyDescent="0.2">
      <c r="A5" s="550">
        <v>1</v>
      </c>
      <c r="B5" s="473" t="s">
        <v>690</v>
      </c>
      <c r="C5" s="551" t="s">
        <v>691</v>
      </c>
      <c r="D5" s="472">
        <v>1450</v>
      </c>
      <c r="E5" s="445">
        <v>44165</v>
      </c>
      <c r="F5" s="511">
        <f>D5*(1+$H$2)</f>
        <v>1885</v>
      </c>
      <c r="G5" s="511">
        <f>F5*(1+$I$2)</f>
        <v>1998.1000000000001</v>
      </c>
      <c r="H5" s="574">
        <f>G5*(1+$J$2)</f>
        <v>2078.0240000000003</v>
      </c>
      <c r="I5" s="22"/>
      <c r="J5" s="22"/>
      <c r="K5" s="22"/>
      <c r="L5" s="22"/>
      <c r="M5" s="22"/>
      <c r="N5" s="22"/>
      <c r="O5" s="22"/>
      <c r="P5" s="22"/>
      <c r="Q5" s="22"/>
      <c r="R5" s="19"/>
      <c r="S5" s="19"/>
      <c r="T5" s="19"/>
    </row>
    <row r="6" spans="1:20" s="1" customFormat="1" ht="11.25" x14ac:dyDescent="0.2">
      <c r="A6" s="550">
        <v>2</v>
      </c>
      <c r="B6" s="473" t="s">
        <v>692</v>
      </c>
      <c r="C6" s="551" t="s">
        <v>693</v>
      </c>
      <c r="D6" s="472">
        <v>1450</v>
      </c>
      <c r="E6" s="445">
        <v>44165</v>
      </c>
      <c r="F6" s="511">
        <f>D6*(1+$H$2)</f>
        <v>1885</v>
      </c>
      <c r="G6" s="511">
        <f t="shared" ref="G6:G13" si="0">F6*(1+$I$2)</f>
        <v>1998.1000000000001</v>
      </c>
      <c r="H6" s="574">
        <f t="shared" ref="H6:H13" si="1">G6*(1+$J$2)</f>
        <v>2078.0240000000003</v>
      </c>
      <c r="I6" s="22"/>
      <c r="J6" s="22"/>
      <c r="K6" s="22"/>
      <c r="L6" s="22"/>
      <c r="M6" s="22"/>
      <c r="N6" s="22"/>
      <c r="O6" s="22"/>
      <c r="P6" s="22"/>
      <c r="Q6" s="22"/>
      <c r="R6" s="19"/>
      <c r="S6" s="19"/>
      <c r="T6" s="19"/>
    </row>
    <row r="7" spans="1:20" s="1" customFormat="1" ht="11.25" x14ac:dyDescent="0.2">
      <c r="A7" s="1">
        <v>3</v>
      </c>
      <c r="B7" s="473" t="s">
        <v>867</v>
      </c>
      <c r="C7" s="551" t="s">
        <v>869</v>
      </c>
      <c r="D7" s="472">
        <v>4255</v>
      </c>
      <c r="E7" s="445">
        <v>45111</v>
      </c>
      <c r="F7" s="511">
        <v>4255</v>
      </c>
      <c r="G7" s="511">
        <f>F7*(1+$I$2)</f>
        <v>4510.3</v>
      </c>
      <c r="H7" s="574">
        <f t="shared" si="1"/>
        <v>4690.7120000000004</v>
      </c>
      <c r="I7" s="22"/>
      <c r="J7" s="22"/>
      <c r="K7" s="22"/>
      <c r="L7" s="22"/>
      <c r="M7" s="22"/>
      <c r="N7" s="22"/>
      <c r="O7" s="22"/>
      <c r="P7" s="22"/>
      <c r="Q7" s="22"/>
      <c r="R7" s="19"/>
      <c r="S7" s="19"/>
      <c r="T7" s="19"/>
    </row>
    <row r="8" spans="1:20" s="1" customFormat="1" ht="11.25" x14ac:dyDescent="0.2">
      <c r="A8" s="1">
        <v>4</v>
      </c>
      <c r="B8" s="473" t="s">
        <v>868</v>
      </c>
      <c r="C8" s="551" t="s">
        <v>870</v>
      </c>
      <c r="D8" s="472">
        <v>8986.2900000000009</v>
      </c>
      <c r="E8" s="445">
        <v>45244</v>
      </c>
      <c r="F8" s="511">
        <v>8986.2900000000009</v>
      </c>
      <c r="G8" s="511">
        <f>F8*(1+$I$2)</f>
        <v>9525.4674000000014</v>
      </c>
      <c r="H8" s="574">
        <f t="shared" si="1"/>
        <v>9906.4860960000024</v>
      </c>
      <c r="I8" s="22"/>
      <c r="J8" s="22"/>
      <c r="K8" s="22"/>
      <c r="L8" s="22"/>
      <c r="M8" s="22"/>
      <c r="N8" s="22"/>
      <c r="O8" s="22"/>
      <c r="P8" s="22"/>
      <c r="Q8" s="22"/>
      <c r="R8" s="19"/>
      <c r="S8" s="19"/>
      <c r="T8" s="19"/>
    </row>
    <row r="9" spans="1:20" x14ac:dyDescent="0.25">
      <c r="D9" s="472">
        <f>SUM(D5:D8)</f>
        <v>16141.29</v>
      </c>
      <c r="F9" s="528">
        <f>SUM(F5:F8)</f>
        <v>17011.29</v>
      </c>
      <c r="G9" s="528">
        <f>F9*(1+$I$2)</f>
        <v>18031.967400000001</v>
      </c>
      <c r="H9" s="573">
        <f t="shared" si="1"/>
        <v>18753.246096000003</v>
      </c>
    </row>
    <row r="10" spans="1:20" x14ac:dyDescent="0.25">
      <c r="H10" s="572"/>
    </row>
    <row r="11" spans="1:20" x14ac:dyDescent="0.25">
      <c r="B11" s="446" t="s">
        <v>782</v>
      </c>
      <c r="H11" s="572"/>
    </row>
    <row r="12" spans="1:20" ht="15" customHeight="1" x14ac:dyDescent="0.25">
      <c r="A12" s="470" t="s">
        <v>6</v>
      </c>
      <c r="B12" s="470" t="s">
        <v>689</v>
      </c>
      <c r="C12" s="470" t="s">
        <v>686</v>
      </c>
      <c r="D12" s="470" t="s">
        <v>687</v>
      </c>
      <c r="E12" s="470" t="s">
        <v>688</v>
      </c>
      <c r="H12" s="572"/>
    </row>
    <row r="13" spans="1:20" s="1" customFormat="1" x14ac:dyDescent="0.25">
      <c r="A13" s="443">
        <v>1</v>
      </c>
      <c r="B13" s="444" t="s">
        <v>737</v>
      </c>
      <c r="C13" s="444" t="s">
        <v>738</v>
      </c>
      <c r="D13" s="472">
        <v>534</v>
      </c>
      <c r="E13" s="445">
        <v>42458</v>
      </c>
      <c r="F13" s="528">
        <f>D13*(1+H2)</f>
        <v>694.2</v>
      </c>
      <c r="G13" s="528">
        <f t="shared" si="0"/>
        <v>735.85200000000009</v>
      </c>
      <c r="H13" s="573">
        <f t="shared" si="1"/>
        <v>765.28608000000008</v>
      </c>
      <c r="I13" s="14"/>
      <c r="J13" s="14"/>
      <c r="K13" s="14"/>
      <c r="L13" s="14"/>
      <c r="M13" s="14"/>
      <c r="N13" s="14"/>
      <c r="O13" s="14"/>
      <c r="P13" s="14"/>
    </row>
  </sheetData>
  <phoneticPr fontId="8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69F2-7E4D-4C87-AF1F-51F3628BF984}">
  <dimension ref="A1:T29"/>
  <sheetViews>
    <sheetView workbookViewId="0">
      <selection activeCell="G35" sqref="G35"/>
    </sheetView>
  </sheetViews>
  <sheetFormatPr defaultRowHeight="15" x14ac:dyDescent="0.25"/>
  <cols>
    <col min="1" max="1" width="3.140625" bestFit="1" customWidth="1"/>
    <col min="2" max="2" width="76.85546875" bestFit="1" customWidth="1"/>
    <col min="3" max="3" width="12.85546875" bestFit="1" customWidth="1"/>
    <col min="4" max="4" width="14.5703125" bestFit="1" customWidth="1"/>
    <col min="5" max="5" width="18.42578125" bestFit="1" customWidth="1"/>
    <col min="6" max="7" width="14.5703125" bestFit="1" customWidth="1"/>
    <col min="8" max="8" width="15.85546875" bestFit="1" customWidth="1"/>
    <col min="9" max="10" width="12.85546875" bestFit="1" customWidth="1"/>
  </cols>
  <sheetData>
    <row r="1" spans="1:20" x14ac:dyDescent="0.25">
      <c r="H1" s="479" t="s">
        <v>863</v>
      </c>
      <c r="I1" s="479" t="s">
        <v>864</v>
      </c>
      <c r="J1" s="479" t="s">
        <v>929</v>
      </c>
    </row>
    <row r="2" spans="1:20" x14ac:dyDescent="0.25">
      <c r="H2" s="497">
        <v>0.3</v>
      </c>
      <c r="I2" s="497">
        <v>0.06</v>
      </c>
      <c r="J2" s="497">
        <v>0.04</v>
      </c>
    </row>
    <row r="3" spans="1:20" x14ac:dyDescent="0.25">
      <c r="B3" s="446" t="s">
        <v>781</v>
      </c>
    </row>
    <row r="4" spans="1:20" ht="15" customHeight="1" x14ac:dyDescent="0.25">
      <c r="A4" s="470" t="s">
        <v>6</v>
      </c>
      <c r="B4" s="470" t="s">
        <v>689</v>
      </c>
      <c r="C4" s="470" t="s">
        <v>686</v>
      </c>
      <c r="D4" s="470" t="s">
        <v>687</v>
      </c>
      <c r="E4" s="470" t="s">
        <v>688</v>
      </c>
      <c r="F4" s="479" t="s">
        <v>858</v>
      </c>
      <c r="G4" s="479" t="s">
        <v>859</v>
      </c>
      <c r="H4" s="479" t="s">
        <v>926</v>
      </c>
    </row>
    <row r="5" spans="1:20" s="447" customFormat="1" ht="11.25" x14ac:dyDescent="0.2">
      <c r="A5" s="43">
        <v>1</v>
      </c>
      <c r="B5" s="444" t="s">
        <v>742</v>
      </c>
      <c r="C5" s="444" t="s">
        <v>741</v>
      </c>
      <c r="D5" s="449">
        <v>2810</v>
      </c>
      <c r="E5" s="445">
        <v>44571</v>
      </c>
      <c r="F5" s="529">
        <f>D5*(1+$H$2)</f>
        <v>3653</v>
      </c>
      <c r="G5" s="529">
        <f>F5*(1+$I$2)</f>
        <v>3872.1800000000003</v>
      </c>
      <c r="H5" s="529">
        <f>G5*(1+$J$2)</f>
        <v>4027.0672000000004</v>
      </c>
    </row>
    <row r="6" spans="1:20" s="1" customFormat="1" ht="11.25" x14ac:dyDescent="0.2">
      <c r="A6" s="443">
        <v>2</v>
      </c>
      <c r="B6" s="444" t="s">
        <v>740</v>
      </c>
      <c r="C6" s="444" t="s">
        <v>739</v>
      </c>
      <c r="D6" s="449">
        <v>8350</v>
      </c>
      <c r="E6" s="445">
        <v>44587</v>
      </c>
      <c r="F6" s="529">
        <f t="shared" ref="F6:F23" si="0">D6*(1+$H$2)</f>
        <v>10855</v>
      </c>
      <c r="G6" s="529">
        <f t="shared" ref="G6:G23" si="1">F6*(1+$I$2)</f>
        <v>11506.300000000001</v>
      </c>
      <c r="H6" s="529">
        <f t="shared" ref="H6:H23" si="2">G6*(1+$J$2)</f>
        <v>11966.552000000001</v>
      </c>
      <c r="I6" s="240"/>
      <c r="J6" s="240"/>
      <c r="K6" s="240"/>
      <c r="L6" s="240"/>
      <c r="M6" s="240"/>
      <c r="N6" s="240"/>
      <c r="O6" s="240"/>
      <c r="P6" s="240"/>
    </row>
    <row r="7" spans="1:20" s="452" customFormat="1" ht="15.75" x14ac:dyDescent="0.25">
      <c r="A7" s="444">
        <v>3</v>
      </c>
      <c r="B7" s="444" t="s">
        <v>721</v>
      </c>
      <c r="C7" s="444" t="s">
        <v>722</v>
      </c>
      <c r="D7" s="449">
        <v>9961</v>
      </c>
      <c r="E7" s="471">
        <v>44663</v>
      </c>
      <c r="F7" s="529">
        <f t="shared" si="0"/>
        <v>12949.300000000001</v>
      </c>
      <c r="G7" s="529">
        <f t="shared" si="1"/>
        <v>13726.258000000002</v>
      </c>
      <c r="H7" s="529">
        <f t="shared" si="2"/>
        <v>14275.308320000002</v>
      </c>
      <c r="I7" s="467"/>
      <c r="J7" s="467"/>
      <c r="K7" s="467"/>
      <c r="L7" s="467"/>
      <c r="M7" s="467"/>
      <c r="N7" s="467"/>
      <c r="O7" s="467"/>
      <c r="P7" s="467"/>
      <c r="Q7" s="467"/>
      <c r="R7" s="467"/>
      <c r="S7" s="467"/>
      <c r="T7" s="468"/>
    </row>
    <row r="8" spans="1:20" s="452" customFormat="1" ht="15.75" x14ac:dyDescent="0.25">
      <c r="A8" s="447">
        <v>4</v>
      </c>
      <c r="B8" s="444" t="s">
        <v>871</v>
      </c>
      <c r="C8" s="444" t="s">
        <v>873</v>
      </c>
      <c r="D8" s="449">
        <v>64575</v>
      </c>
      <c r="E8" s="471">
        <v>45199</v>
      </c>
      <c r="F8" s="529">
        <v>64575</v>
      </c>
      <c r="G8" s="529">
        <f t="shared" si="1"/>
        <v>68449.5</v>
      </c>
      <c r="H8" s="529">
        <f t="shared" si="2"/>
        <v>71187.48</v>
      </c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8"/>
    </row>
    <row r="9" spans="1:20" s="452" customFormat="1" ht="15.75" x14ac:dyDescent="0.25">
      <c r="A9" s="447">
        <v>5</v>
      </c>
      <c r="B9" s="444" t="s">
        <v>872</v>
      </c>
      <c r="C9" s="444" t="s">
        <v>874</v>
      </c>
      <c r="D9" s="449">
        <v>14983.12</v>
      </c>
      <c r="E9" s="471">
        <v>44978</v>
      </c>
      <c r="F9" s="529">
        <v>14983.12</v>
      </c>
      <c r="G9" s="529">
        <f t="shared" si="1"/>
        <v>15882.107200000002</v>
      </c>
      <c r="H9" s="529">
        <f t="shared" si="2"/>
        <v>16517.391488000001</v>
      </c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8"/>
    </row>
    <row r="10" spans="1:20" x14ac:dyDescent="0.25">
      <c r="B10" s="446" t="s">
        <v>782</v>
      </c>
      <c r="F10" s="529"/>
      <c r="G10" s="529"/>
      <c r="H10" s="529"/>
    </row>
    <row r="11" spans="1:20" ht="15" customHeight="1" x14ac:dyDescent="0.25">
      <c r="A11" s="470" t="s">
        <v>6</v>
      </c>
      <c r="B11" s="470" t="s">
        <v>689</v>
      </c>
      <c r="C11" s="470" t="s">
        <v>686</v>
      </c>
      <c r="D11" s="470" t="s">
        <v>687</v>
      </c>
      <c r="E11" s="470" t="s">
        <v>688</v>
      </c>
      <c r="F11" s="529"/>
      <c r="G11" s="529"/>
      <c r="H11" s="529"/>
    </row>
    <row r="12" spans="1:20" s="452" customFormat="1" ht="15.75" x14ac:dyDescent="0.25">
      <c r="A12" s="444">
        <v>4</v>
      </c>
      <c r="B12" s="444" t="s">
        <v>760</v>
      </c>
      <c r="C12" s="444" t="s">
        <v>759</v>
      </c>
      <c r="D12" s="449">
        <v>528</v>
      </c>
      <c r="E12" s="445">
        <v>43836</v>
      </c>
      <c r="F12" s="529">
        <f t="shared" si="0"/>
        <v>686.4</v>
      </c>
      <c r="G12" s="529">
        <f t="shared" si="1"/>
        <v>727.58400000000006</v>
      </c>
      <c r="H12" s="529">
        <f t="shared" si="2"/>
        <v>756.68736000000013</v>
      </c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</row>
    <row r="13" spans="1:20" s="452" customFormat="1" ht="15.75" x14ac:dyDescent="0.25">
      <c r="A13" s="444">
        <v>5</v>
      </c>
      <c r="B13" s="444" t="s">
        <v>758</v>
      </c>
      <c r="C13" s="444" t="s">
        <v>757</v>
      </c>
      <c r="D13" s="449">
        <v>528</v>
      </c>
      <c r="E13" s="445">
        <v>43836</v>
      </c>
      <c r="F13" s="529">
        <f t="shared" si="0"/>
        <v>686.4</v>
      </c>
      <c r="G13" s="529">
        <f t="shared" si="1"/>
        <v>727.58400000000006</v>
      </c>
      <c r="H13" s="529">
        <f t="shared" si="2"/>
        <v>756.68736000000013</v>
      </c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</row>
    <row r="14" spans="1:20" s="452" customFormat="1" ht="15.75" x14ac:dyDescent="0.25">
      <c r="A14" s="444">
        <v>6</v>
      </c>
      <c r="B14" s="444" t="s">
        <v>756</v>
      </c>
      <c r="C14" s="444" t="s">
        <v>755</v>
      </c>
      <c r="D14" s="449">
        <v>528</v>
      </c>
      <c r="E14" s="445">
        <v>43836</v>
      </c>
      <c r="F14" s="529">
        <f t="shared" si="0"/>
        <v>686.4</v>
      </c>
      <c r="G14" s="529">
        <f t="shared" si="1"/>
        <v>727.58400000000006</v>
      </c>
      <c r="H14" s="529">
        <f t="shared" si="2"/>
        <v>756.68736000000013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</row>
    <row r="15" spans="1:20" s="447" customFormat="1" ht="11.25" x14ac:dyDescent="0.2">
      <c r="A15" s="444">
        <v>7</v>
      </c>
      <c r="B15" s="444" t="s">
        <v>754</v>
      </c>
      <c r="C15" s="444" t="s">
        <v>753</v>
      </c>
      <c r="D15" s="449">
        <v>528</v>
      </c>
      <c r="E15" s="445">
        <v>43836</v>
      </c>
      <c r="F15" s="529">
        <f t="shared" si="0"/>
        <v>686.4</v>
      </c>
      <c r="G15" s="529">
        <f t="shared" si="1"/>
        <v>727.58400000000006</v>
      </c>
      <c r="H15" s="529">
        <f t="shared" si="2"/>
        <v>756.68736000000013</v>
      </c>
    </row>
    <row r="16" spans="1:20" s="447" customFormat="1" ht="11.25" x14ac:dyDescent="0.2">
      <c r="A16" s="444">
        <v>8</v>
      </c>
      <c r="B16" s="444" t="s">
        <v>752</v>
      </c>
      <c r="C16" s="444" t="s">
        <v>751</v>
      </c>
      <c r="D16" s="449">
        <v>528</v>
      </c>
      <c r="E16" s="445">
        <v>43836</v>
      </c>
      <c r="F16" s="529">
        <f t="shared" si="0"/>
        <v>686.4</v>
      </c>
      <c r="G16" s="529">
        <f t="shared" si="1"/>
        <v>727.58400000000006</v>
      </c>
      <c r="H16" s="529">
        <f t="shared" si="2"/>
        <v>756.68736000000013</v>
      </c>
    </row>
    <row r="17" spans="1:20" s="447" customFormat="1" ht="11.25" x14ac:dyDescent="0.2">
      <c r="A17" s="444">
        <v>9</v>
      </c>
      <c r="B17" s="444" t="s">
        <v>750</v>
      </c>
      <c r="C17" s="444" t="s">
        <v>749</v>
      </c>
      <c r="D17" s="449">
        <v>528</v>
      </c>
      <c r="E17" s="445">
        <v>43836</v>
      </c>
      <c r="F17" s="529">
        <f t="shared" si="0"/>
        <v>686.4</v>
      </c>
      <c r="G17" s="529">
        <f t="shared" si="1"/>
        <v>727.58400000000006</v>
      </c>
      <c r="H17" s="529">
        <f t="shared" si="2"/>
        <v>756.68736000000013</v>
      </c>
    </row>
    <row r="18" spans="1:20" s="447" customFormat="1" ht="11.25" x14ac:dyDescent="0.2">
      <c r="A18" s="444">
        <v>10</v>
      </c>
      <c r="B18" s="444" t="s">
        <v>748</v>
      </c>
      <c r="C18" s="444" t="s">
        <v>747</v>
      </c>
      <c r="D18" s="449">
        <v>528</v>
      </c>
      <c r="E18" s="445">
        <v>43836</v>
      </c>
      <c r="F18" s="529">
        <f t="shared" si="0"/>
        <v>686.4</v>
      </c>
      <c r="G18" s="529">
        <f t="shared" si="1"/>
        <v>727.58400000000006</v>
      </c>
      <c r="H18" s="529">
        <f t="shared" si="2"/>
        <v>756.68736000000013</v>
      </c>
    </row>
    <row r="19" spans="1:20" s="447" customFormat="1" ht="11.25" x14ac:dyDescent="0.2">
      <c r="A19" s="444">
        <v>11</v>
      </c>
      <c r="B19" s="444" t="s">
        <v>746</v>
      </c>
      <c r="C19" s="444" t="s">
        <v>745</v>
      </c>
      <c r="D19" s="449">
        <v>528</v>
      </c>
      <c r="E19" s="445">
        <v>43836</v>
      </c>
      <c r="F19" s="529">
        <f t="shared" si="0"/>
        <v>686.4</v>
      </c>
      <c r="G19" s="529">
        <f t="shared" si="1"/>
        <v>727.58400000000006</v>
      </c>
      <c r="H19" s="529">
        <f t="shared" si="2"/>
        <v>756.68736000000013</v>
      </c>
    </row>
    <row r="20" spans="1:20" s="447" customFormat="1" ht="11.25" x14ac:dyDescent="0.2">
      <c r="A20" s="444">
        <v>12</v>
      </c>
      <c r="B20" s="444" t="s">
        <v>744</v>
      </c>
      <c r="C20" s="444" t="s">
        <v>743</v>
      </c>
      <c r="D20" s="449">
        <v>1021</v>
      </c>
      <c r="E20" s="445">
        <v>43836</v>
      </c>
      <c r="F20" s="529">
        <f t="shared" si="0"/>
        <v>1327.3</v>
      </c>
      <c r="G20" s="529">
        <f t="shared" si="1"/>
        <v>1406.9380000000001</v>
      </c>
      <c r="H20" s="529">
        <f t="shared" si="2"/>
        <v>1463.2155200000002</v>
      </c>
    </row>
    <row r="21" spans="1:20" s="447" customFormat="1" ht="15.75" x14ac:dyDescent="0.25">
      <c r="A21" s="444">
        <v>1</v>
      </c>
      <c r="B21" s="444" t="s">
        <v>712</v>
      </c>
      <c r="C21" s="444" t="s">
        <v>713</v>
      </c>
      <c r="D21" s="472">
        <v>700</v>
      </c>
      <c r="E21" s="471">
        <v>44165</v>
      </c>
      <c r="F21" s="529">
        <f t="shared" si="0"/>
        <v>910</v>
      </c>
      <c r="G21" s="529">
        <f t="shared" si="1"/>
        <v>964.6</v>
      </c>
      <c r="H21" s="529">
        <f t="shared" si="2"/>
        <v>1003.1840000000001</v>
      </c>
      <c r="I21" s="467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8"/>
    </row>
    <row r="22" spans="1:20" s="447" customFormat="1" ht="15.75" x14ac:dyDescent="0.25">
      <c r="A22" s="444">
        <v>2</v>
      </c>
      <c r="B22" s="444" t="s">
        <v>714</v>
      </c>
      <c r="C22" s="444" t="s">
        <v>715</v>
      </c>
      <c r="D22" s="472">
        <v>700</v>
      </c>
      <c r="E22" s="471">
        <v>44165</v>
      </c>
      <c r="F22" s="529">
        <f t="shared" si="0"/>
        <v>910</v>
      </c>
      <c r="G22" s="529">
        <f t="shared" si="1"/>
        <v>964.6</v>
      </c>
      <c r="H22" s="529">
        <f t="shared" si="2"/>
        <v>1003.1840000000001</v>
      </c>
      <c r="I22" s="467"/>
      <c r="J22" s="467"/>
      <c r="K22" s="467"/>
      <c r="L22" s="467"/>
      <c r="M22" s="467"/>
      <c r="N22" s="467"/>
      <c r="O22" s="467"/>
      <c r="P22" s="467"/>
      <c r="Q22" s="467"/>
      <c r="R22" s="467"/>
      <c r="S22" s="467"/>
      <c r="T22" s="468"/>
    </row>
    <row r="23" spans="1:20" s="447" customFormat="1" ht="15.75" x14ac:dyDescent="0.25">
      <c r="A23" s="444">
        <v>3</v>
      </c>
      <c r="B23" s="444" t="s">
        <v>716</v>
      </c>
      <c r="C23" s="444" t="s">
        <v>717</v>
      </c>
      <c r="D23" s="472">
        <v>700</v>
      </c>
      <c r="E23" s="471">
        <v>44165</v>
      </c>
      <c r="F23" s="529">
        <f t="shared" si="0"/>
        <v>910</v>
      </c>
      <c r="G23" s="529">
        <f t="shared" si="1"/>
        <v>964.6</v>
      </c>
      <c r="H23" s="529">
        <f t="shared" si="2"/>
        <v>1003.1840000000001</v>
      </c>
      <c r="I23" s="467"/>
      <c r="J23" s="467"/>
      <c r="K23" s="467"/>
      <c r="L23" s="467"/>
      <c r="M23" s="467"/>
      <c r="N23" s="467"/>
      <c r="O23" s="467"/>
      <c r="P23" s="467"/>
      <c r="Q23" s="467"/>
      <c r="R23" s="467"/>
      <c r="S23" s="467"/>
      <c r="T23" s="468"/>
    </row>
    <row r="24" spans="1:20" x14ac:dyDescent="0.25">
      <c r="D24" s="472">
        <f>SUM(D12:D23)</f>
        <v>7345</v>
      </c>
    </row>
    <row r="27" spans="1:20" x14ac:dyDescent="0.25">
      <c r="D27" s="479" t="s">
        <v>865</v>
      </c>
      <c r="E27" s="479" t="s">
        <v>866</v>
      </c>
      <c r="F27" s="479" t="s">
        <v>931</v>
      </c>
    </row>
    <row r="28" spans="1:20" x14ac:dyDescent="0.25">
      <c r="C28" s="496" t="s">
        <v>844</v>
      </c>
      <c r="D28" s="498">
        <f>F5+F6+F12+F13+F14+F15+F16+F17+F18+F20+F19</f>
        <v>21326.500000000007</v>
      </c>
      <c r="E28" s="498">
        <f>G5+G6+G12+G13+G14+G15+G16+G17+G18+G20+G19</f>
        <v>22606.089999999993</v>
      </c>
      <c r="F28" s="495">
        <f>H5+H6+H12+H13+H14+H15+H16+H17+H19+H18+H20</f>
        <v>23510.333600000002</v>
      </c>
    </row>
    <row r="29" spans="1:20" x14ac:dyDescent="0.25">
      <c r="C29" s="496" t="s">
        <v>845</v>
      </c>
      <c r="D29" s="498">
        <f>F7+F21+F22+F23+F8+F9</f>
        <v>95237.42</v>
      </c>
      <c r="E29" s="498">
        <f>G7+G21+G22+G23+G8+G9</f>
        <v>100951.6652</v>
      </c>
      <c r="F29" s="575">
        <f>H7+H8+H9+H21+H22+H23</f>
        <v>104989.73180799997</v>
      </c>
    </row>
  </sheetData>
  <phoneticPr fontId="8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2501-D46F-4730-A89F-6B60C060F9A9}">
  <dimension ref="A1:Z28"/>
  <sheetViews>
    <sheetView workbookViewId="0">
      <selection activeCell="K7" sqref="K7"/>
    </sheetView>
  </sheetViews>
  <sheetFormatPr defaultRowHeight="15" x14ac:dyDescent="0.25"/>
  <cols>
    <col min="1" max="1" width="3.140625" bestFit="1" customWidth="1"/>
    <col min="2" max="2" width="76.85546875" bestFit="1" customWidth="1"/>
    <col min="3" max="3" width="14.140625" bestFit="1" customWidth="1"/>
    <col min="4" max="4" width="14.5703125" bestFit="1" customWidth="1"/>
    <col min="5" max="5" width="18.42578125" bestFit="1" customWidth="1"/>
    <col min="6" max="7" width="14.5703125" bestFit="1" customWidth="1"/>
    <col min="8" max="9" width="15.85546875" bestFit="1" customWidth="1"/>
    <col min="10" max="10" width="12.85546875" bestFit="1" customWidth="1"/>
  </cols>
  <sheetData>
    <row r="1" spans="1:26" x14ac:dyDescent="0.25">
      <c r="H1" s="479" t="s">
        <v>863</v>
      </c>
      <c r="I1" s="479" t="s">
        <v>864</v>
      </c>
      <c r="J1" s="479" t="s">
        <v>929</v>
      </c>
    </row>
    <row r="2" spans="1:26" x14ac:dyDescent="0.25">
      <c r="H2" s="497">
        <v>0.3</v>
      </c>
      <c r="I2" s="497">
        <v>0.06</v>
      </c>
      <c r="J2" s="497">
        <v>0.04</v>
      </c>
    </row>
    <row r="3" spans="1:26" x14ac:dyDescent="0.25">
      <c r="B3" s="446" t="s">
        <v>781</v>
      </c>
    </row>
    <row r="4" spans="1:26" x14ac:dyDescent="0.25">
      <c r="A4" s="470" t="s">
        <v>6</v>
      </c>
      <c r="B4" s="470" t="s">
        <v>689</v>
      </c>
      <c r="C4" s="470" t="s">
        <v>686</v>
      </c>
      <c r="D4" s="470" t="s">
        <v>687</v>
      </c>
      <c r="E4" s="470" t="s">
        <v>688</v>
      </c>
      <c r="F4" s="479" t="s">
        <v>858</v>
      </c>
      <c r="G4" s="479" t="s">
        <v>859</v>
      </c>
      <c r="H4" s="479" t="s">
        <v>926</v>
      </c>
    </row>
    <row r="5" spans="1:26" s="447" customFormat="1" ht="15.75" x14ac:dyDescent="0.25">
      <c r="A5" s="443">
        <v>1</v>
      </c>
      <c r="B5" s="469" t="s">
        <v>718</v>
      </c>
      <c r="C5" s="444" t="s">
        <v>719</v>
      </c>
      <c r="D5" s="448">
        <v>5450</v>
      </c>
      <c r="E5" s="445">
        <v>44165</v>
      </c>
      <c r="F5" s="549">
        <f>D5*(1+$H$2)</f>
        <v>7085</v>
      </c>
      <c r="G5" s="549">
        <f>F5*(1+$I$2)</f>
        <v>7510.1</v>
      </c>
      <c r="H5" s="576">
        <f>G5*(1+$J$2)</f>
        <v>7810.5040000000008</v>
      </c>
      <c r="I5" s="467"/>
      <c r="J5" s="467"/>
      <c r="K5" s="467"/>
      <c r="L5" s="467"/>
      <c r="M5" s="467"/>
      <c r="N5" s="467"/>
      <c r="O5" s="467"/>
      <c r="P5" s="467"/>
      <c r="Q5" s="467"/>
      <c r="R5" s="468"/>
      <c r="S5" s="468"/>
      <c r="T5" s="468"/>
      <c r="U5" s="452"/>
      <c r="V5" s="452"/>
      <c r="W5" s="452"/>
      <c r="X5" s="452"/>
      <c r="Y5" s="452"/>
      <c r="Z5" s="452"/>
    </row>
    <row r="6" spans="1:26" s="447" customFormat="1" ht="15.75" x14ac:dyDescent="0.25">
      <c r="A6" s="443">
        <v>2</v>
      </c>
      <c r="B6" s="533" t="s">
        <v>775</v>
      </c>
      <c r="C6" s="530" t="s">
        <v>720</v>
      </c>
      <c r="D6" s="531">
        <v>715</v>
      </c>
      <c r="E6" s="532">
        <v>44272</v>
      </c>
      <c r="F6" s="549">
        <f t="shared" ref="F6:F20" si="0">D6*(1+$H$2)</f>
        <v>929.5</v>
      </c>
      <c r="G6" s="549">
        <f t="shared" ref="G6:G20" si="1">F6*(1+$I$2)</f>
        <v>985.2700000000001</v>
      </c>
      <c r="H6" s="576">
        <f t="shared" ref="H6:H20" si="2">G6*(1+$J$2)</f>
        <v>1024.6808000000001</v>
      </c>
      <c r="I6" s="467"/>
      <c r="J6" s="467"/>
      <c r="K6" s="467"/>
      <c r="L6" s="467"/>
      <c r="M6" s="467"/>
      <c r="N6" s="467"/>
      <c r="O6" s="467"/>
      <c r="P6" s="467"/>
      <c r="Q6" s="467"/>
      <c r="R6" s="468"/>
      <c r="S6" s="468"/>
      <c r="T6" s="468"/>
      <c r="U6" s="452"/>
      <c r="V6" s="452"/>
      <c r="W6" s="452"/>
      <c r="X6" s="452"/>
      <c r="Y6" s="452"/>
      <c r="Z6" s="452"/>
    </row>
    <row r="7" spans="1:26" s="452" customFormat="1" ht="15.75" x14ac:dyDescent="0.25">
      <c r="A7" s="443">
        <v>3</v>
      </c>
      <c r="B7" s="444" t="s">
        <v>774</v>
      </c>
      <c r="C7" s="444" t="s">
        <v>773</v>
      </c>
      <c r="D7" s="448">
        <v>815</v>
      </c>
      <c r="E7" s="445">
        <v>44571</v>
      </c>
      <c r="F7" s="549">
        <f t="shared" si="0"/>
        <v>1059.5</v>
      </c>
      <c r="G7" s="549">
        <f t="shared" si="1"/>
        <v>1123.0700000000002</v>
      </c>
      <c r="H7" s="576">
        <f t="shared" si="2"/>
        <v>1167.9928000000002</v>
      </c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  <c r="Z7" s="447"/>
    </row>
    <row r="8" spans="1:26" s="452" customFormat="1" ht="15.75" x14ac:dyDescent="0.25">
      <c r="A8" s="443">
        <v>4</v>
      </c>
      <c r="B8" s="469" t="s">
        <v>674</v>
      </c>
      <c r="C8" s="444" t="s">
        <v>675</v>
      </c>
      <c r="D8" s="448">
        <v>1075</v>
      </c>
      <c r="E8" s="445">
        <v>44643</v>
      </c>
      <c r="F8" s="549">
        <f t="shared" si="0"/>
        <v>1397.5</v>
      </c>
      <c r="G8" s="549">
        <f t="shared" si="1"/>
        <v>1481.3500000000001</v>
      </c>
      <c r="H8" s="576">
        <f t="shared" si="2"/>
        <v>1540.6040000000003</v>
      </c>
      <c r="I8" s="467"/>
      <c r="J8" s="467"/>
      <c r="K8" s="467"/>
      <c r="L8" s="467"/>
      <c r="M8" s="467"/>
      <c r="N8" s="467"/>
      <c r="O8" s="467"/>
      <c r="P8" s="467"/>
      <c r="Q8" s="467"/>
      <c r="R8" s="468"/>
      <c r="S8" s="468"/>
      <c r="T8" s="468"/>
    </row>
    <row r="9" spans="1:26" s="452" customFormat="1" ht="15.75" x14ac:dyDescent="0.25">
      <c r="A9" s="443">
        <v>5</v>
      </c>
      <c r="B9" s="530" t="s">
        <v>772</v>
      </c>
      <c r="C9" s="530" t="s">
        <v>771</v>
      </c>
      <c r="D9" s="531">
        <v>675</v>
      </c>
      <c r="E9" s="532">
        <v>44831</v>
      </c>
      <c r="F9" s="549">
        <f t="shared" si="0"/>
        <v>877.5</v>
      </c>
      <c r="G9" s="549">
        <f t="shared" si="1"/>
        <v>930.15000000000009</v>
      </c>
      <c r="H9" s="576">
        <f t="shared" si="2"/>
        <v>967.35600000000011</v>
      </c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</row>
    <row r="10" spans="1:26" x14ac:dyDescent="0.25">
      <c r="D10" s="472">
        <f>SUM(D5:D9)</f>
        <v>8730</v>
      </c>
      <c r="F10" s="549"/>
      <c r="G10" s="549"/>
      <c r="H10" s="576"/>
    </row>
    <row r="11" spans="1:26" x14ac:dyDescent="0.25">
      <c r="F11" s="549"/>
      <c r="G11" s="549"/>
      <c r="H11" s="576"/>
    </row>
    <row r="12" spans="1:26" x14ac:dyDescent="0.25">
      <c r="F12" s="549"/>
      <c r="G12" s="549"/>
      <c r="H12" s="576"/>
    </row>
    <row r="13" spans="1:26" x14ac:dyDescent="0.25">
      <c r="B13" s="446" t="s">
        <v>782</v>
      </c>
      <c r="F13" s="549"/>
      <c r="G13" s="549"/>
      <c r="H13" s="576"/>
    </row>
    <row r="14" spans="1:26" x14ac:dyDescent="0.25">
      <c r="A14" s="470" t="s">
        <v>6</v>
      </c>
      <c r="B14" s="470" t="s">
        <v>689</v>
      </c>
      <c r="C14" s="470" t="s">
        <v>686</v>
      </c>
      <c r="D14" s="470" t="s">
        <v>687</v>
      </c>
      <c r="E14" s="470" t="s">
        <v>688</v>
      </c>
      <c r="F14" s="549"/>
      <c r="G14" s="549"/>
      <c r="H14" s="576"/>
    </row>
    <row r="15" spans="1:26" s="1" customFormat="1" ht="12.75" x14ac:dyDescent="0.2">
      <c r="A15" s="443">
        <v>1</v>
      </c>
      <c r="B15" s="444" t="s">
        <v>764</v>
      </c>
      <c r="C15" s="444" t="s">
        <v>763</v>
      </c>
      <c r="D15" s="448">
        <v>865.96</v>
      </c>
      <c r="E15" s="445">
        <v>40784</v>
      </c>
      <c r="F15" s="549">
        <f t="shared" si="0"/>
        <v>1125.748</v>
      </c>
      <c r="G15" s="549">
        <f t="shared" si="1"/>
        <v>1193.2928800000002</v>
      </c>
      <c r="H15" s="576">
        <f t="shared" si="2"/>
        <v>1241.0245952000002</v>
      </c>
      <c r="I15" s="240"/>
      <c r="J15" s="240"/>
      <c r="K15" s="240"/>
      <c r="L15" s="240"/>
      <c r="M15" s="240"/>
      <c r="N15" s="240"/>
      <c r="O15" s="240"/>
      <c r="P15" s="240"/>
    </row>
    <row r="16" spans="1:26" s="1" customFormat="1" ht="12.75" x14ac:dyDescent="0.2">
      <c r="A16" s="443">
        <v>2</v>
      </c>
      <c r="B16" s="530" t="s">
        <v>768</v>
      </c>
      <c r="C16" s="530" t="s">
        <v>767</v>
      </c>
      <c r="D16" s="531">
        <v>817.89</v>
      </c>
      <c r="E16" s="532">
        <v>41800</v>
      </c>
      <c r="F16" s="549">
        <f t="shared" si="0"/>
        <v>1063.2570000000001</v>
      </c>
      <c r="G16" s="549">
        <f t="shared" si="1"/>
        <v>1127.0524200000002</v>
      </c>
      <c r="H16" s="576">
        <f t="shared" si="2"/>
        <v>1172.1345168000003</v>
      </c>
      <c r="I16" s="240"/>
      <c r="J16" s="240"/>
      <c r="K16" s="240"/>
      <c r="L16" s="240"/>
      <c r="M16" s="240"/>
      <c r="N16" s="240"/>
      <c r="O16" s="240"/>
      <c r="P16" s="240"/>
    </row>
    <row r="17" spans="1:26" s="1" customFormat="1" ht="12.75" x14ac:dyDescent="0.2">
      <c r="A17" s="443">
        <v>3</v>
      </c>
      <c r="B17" s="469" t="s">
        <v>762</v>
      </c>
      <c r="C17" s="444" t="s">
        <v>761</v>
      </c>
      <c r="D17" s="448">
        <v>720</v>
      </c>
      <c r="E17" s="445">
        <v>43068</v>
      </c>
      <c r="F17" s="549">
        <f t="shared" si="0"/>
        <v>936</v>
      </c>
      <c r="G17" s="549">
        <f t="shared" si="1"/>
        <v>992.16000000000008</v>
      </c>
      <c r="H17" s="576">
        <f t="shared" si="2"/>
        <v>1031.8464000000001</v>
      </c>
      <c r="I17" s="240"/>
      <c r="J17" s="240"/>
      <c r="K17" s="240"/>
      <c r="L17" s="240"/>
      <c r="M17" s="240"/>
      <c r="N17" s="240"/>
      <c r="O17" s="240"/>
      <c r="P17" s="240"/>
    </row>
    <row r="18" spans="1:26" s="1" customFormat="1" ht="15.75" x14ac:dyDescent="0.25">
      <c r="A18" s="443">
        <v>4</v>
      </c>
      <c r="B18" s="469" t="s">
        <v>710</v>
      </c>
      <c r="C18" s="444" t="s">
        <v>711</v>
      </c>
      <c r="D18" s="448">
        <v>720</v>
      </c>
      <c r="E18" s="445">
        <v>43068</v>
      </c>
      <c r="F18" s="549">
        <f t="shared" si="0"/>
        <v>936</v>
      </c>
      <c r="G18" s="549">
        <f t="shared" si="1"/>
        <v>992.16000000000008</v>
      </c>
      <c r="H18" s="576">
        <f t="shared" si="2"/>
        <v>1031.8464000000001</v>
      </c>
      <c r="I18" s="467"/>
      <c r="J18" s="467"/>
      <c r="K18" s="467"/>
      <c r="L18" s="467"/>
      <c r="M18" s="467"/>
      <c r="N18" s="467"/>
      <c r="O18" s="467"/>
      <c r="P18" s="467"/>
      <c r="Q18" s="467"/>
      <c r="R18" s="468"/>
      <c r="S18" s="468"/>
      <c r="T18" s="468"/>
      <c r="U18" s="452"/>
      <c r="V18" s="452"/>
      <c r="W18" s="452"/>
      <c r="X18" s="452"/>
      <c r="Y18" s="452"/>
      <c r="Z18" s="452"/>
    </row>
    <row r="19" spans="1:26" s="1" customFormat="1" ht="12.75" x14ac:dyDescent="0.2">
      <c r="A19" s="443">
        <v>5</v>
      </c>
      <c r="B19" s="530" t="s">
        <v>766</v>
      </c>
      <c r="C19" s="530" t="s">
        <v>765</v>
      </c>
      <c r="D19" s="531">
        <v>776</v>
      </c>
      <c r="E19" s="532">
        <v>43522</v>
      </c>
      <c r="F19" s="549">
        <f t="shared" si="0"/>
        <v>1008.8000000000001</v>
      </c>
      <c r="G19" s="549">
        <f t="shared" si="1"/>
        <v>1069.3280000000002</v>
      </c>
      <c r="H19" s="576">
        <f t="shared" si="2"/>
        <v>1112.1011200000003</v>
      </c>
      <c r="I19" s="240"/>
      <c r="J19" s="240"/>
      <c r="K19" s="240"/>
      <c r="L19" s="240"/>
      <c r="M19" s="240"/>
      <c r="N19" s="240"/>
      <c r="O19" s="240"/>
      <c r="P19" s="240"/>
    </row>
    <row r="20" spans="1:26" s="452" customFormat="1" ht="15.75" x14ac:dyDescent="0.25">
      <c r="A20" s="443">
        <v>6</v>
      </c>
      <c r="B20" s="530" t="s">
        <v>770</v>
      </c>
      <c r="C20" s="530" t="s">
        <v>769</v>
      </c>
      <c r="D20" s="531">
        <v>508.29</v>
      </c>
      <c r="E20" s="532">
        <v>44558</v>
      </c>
      <c r="F20" s="549">
        <f t="shared" si="0"/>
        <v>660.77700000000004</v>
      </c>
      <c r="G20" s="549">
        <f t="shared" si="1"/>
        <v>700.42362000000003</v>
      </c>
      <c r="H20" s="576">
        <f t="shared" si="2"/>
        <v>728.44056480000006</v>
      </c>
      <c r="I20" s="240"/>
      <c r="J20" s="240"/>
      <c r="K20" s="240"/>
      <c r="L20" s="240"/>
      <c r="M20" s="240"/>
      <c r="N20" s="240"/>
      <c r="O20" s="240"/>
      <c r="P20" s="24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D21" s="472">
        <f>SUM(D15:D20)</f>
        <v>4408.1400000000003</v>
      </c>
    </row>
    <row r="23" spans="1:26" x14ac:dyDescent="0.25">
      <c r="D23" s="479" t="s">
        <v>865</v>
      </c>
      <c r="E23" s="479" t="s">
        <v>866</v>
      </c>
      <c r="F23" s="479" t="s">
        <v>931</v>
      </c>
    </row>
    <row r="24" spans="1:26" x14ac:dyDescent="0.25">
      <c r="C24" s="496" t="s">
        <v>847</v>
      </c>
      <c r="D24" s="528">
        <f>F9+F16+F19</f>
        <v>2949.5570000000002</v>
      </c>
      <c r="E24" s="528">
        <f>G9+G16+G19</f>
        <v>3126.530420000001</v>
      </c>
      <c r="F24" s="577">
        <f>H9+H16+H19</f>
        <v>3251.5916368000007</v>
      </c>
    </row>
    <row r="25" spans="1:26" x14ac:dyDescent="0.25">
      <c r="C25" s="496" t="s">
        <v>848</v>
      </c>
      <c r="D25" s="528">
        <f>F10+F17+F20</f>
        <v>1596.777</v>
      </c>
      <c r="E25" s="528">
        <f>G10+G17+G20</f>
        <v>1692.5836200000001</v>
      </c>
      <c r="F25" s="577">
        <f>H17+H20</f>
        <v>1760.2869648000001</v>
      </c>
    </row>
    <row r="26" spans="1:26" x14ac:dyDescent="0.25">
      <c r="F26" s="578"/>
    </row>
    <row r="27" spans="1:26" x14ac:dyDescent="0.25">
      <c r="C27" s="496" t="s">
        <v>849</v>
      </c>
      <c r="D27" s="528">
        <f>F7+F8+F15+F17</f>
        <v>4518.7479999999996</v>
      </c>
      <c r="E27" s="528">
        <f>G7+G8+G15+G17</f>
        <v>4789.8728799999999</v>
      </c>
      <c r="F27" s="577">
        <f>H7+H8+H15+H17</f>
        <v>4981.4677952000011</v>
      </c>
    </row>
    <row r="28" spans="1:26" x14ac:dyDescent="0.25">
      <c r="C28" s="496" t="s">
        <v>850</v>
      </c>
      <c r="D28" s="528">
        <f>F5+F18</f>
        <v>8021</v>
      </c>
      <c r="E28" s="528">
        <f>G5+G18</f>
        <v>8502.26</v>
      </c>
      <c r="F28" s="577">
        <f>H5+H18</f>
        <v>8842.3504000000012</v>
      </c>
    </row>
  </sheetData>
  <phoneticPr fontId="8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05DC-7F8D-4D50-8192-BDACBEC4B730}">
  <dimension ref="B3:N30"/>
  <sheetViews>
    <sheetView tabSelected="1" workbookViewId="0">
      <selection sqref="A1:O30"/>
    </sheetView>
  </sheetViews>
  <sheetFormatPr defaultRowHeight="15" x14ac:dyDescent="0.25"/>
  <cols>
    <col min="2" max="2" width="35.7109375" bestFit="1" customWidth="1"/>
    <col min="3" max="3" width="16.42578125" bestFit="1" customWidth="1"/>
    <col min="4" max="4" width="11.85546875" bestFit="1" customWidth="1"/>
    <col min="14" max="14" width="10.85546875" bestFit="1" customWidth="1"/>
  </cols>
  <sheetData>
    <row r="3" spans="2:14" x14ac:dyDescent="0.25">
      <c r="B3" s="557" t="s">
        <v>689</v>
      </c>
      <c r="C3" s="557" t="s">
        <v>932</v>
      </c>
    </row>
    <row r="4" spans="2:14" x14ac:dyDescent="0.25">
      <c r="B4" s="508" t="s">
        <v>830</v>
      </c>
      <c r="C4" s="541">
        <v>24644179.668035202</v>
      </c>
      <c r="D4" s="579"/>
      <c r="E4" s="579"/>
    </row>
    <row r="5" spans="2:14" x14ac:dyDescent="0.25">
      <c r="B5" s="508" t="s">
        <v>832</v>
      </c>
      <c r="C5" s="541">
        <v>285786.28403519996</v>
      </c>
      <c r="D5" s="579"/>
      <c r="E5" s="579"/>
    </row>
    <row r="6" spans="2:14" x14ac:dyDescent="0.25">
      <c r="B6" s="508" t="s">
        <v>833</v>
      </c>
      <c r="C6" s="541">
        <v>74601.361452800003</v>
      </c>
      <c r="D6" s="579"/>
      <c r="E6" s="579"/>
    </row>
    <row r="7" spans="2:14" x14ac:dyDescent="0.25">
      <c r="B7" s="508" t="s">
        <v>842</v>
      </c>
      <c r="C7" s="541">
        <v>1612550.6202</v>
      </c>
      <c r="D7" s="579"/>
      <c r="E7" s="579"/>
    </row>
    <row r="8" spans="2:14" x14ac:dyDescent="0.25">
      <c r="B8" s="508" t="s">
        <v>835</v>
      </c>
      <c r="C8" s="541">
        <v>113897.21200000001</v>
      </c>
      <c r="D8" s="579"/>
      <c r="E8" s="579"/>
    </row>
    <row r="9" spans="2:14" x14ac:dyDescent="0.25">
      <c r="B9" s="508" t="s">
        <v>836</v>
      </c>
      <c r="C9" s="541">
        <v>37134263.325299226</v>
      </c>
      <c r="D9" s="579"/>
      <c r="E9" s="579"/>
      <c r="H9" t="s">
        <v>921</v>
      </c>
      <c r="N9" s="579">
        <f>C9</f>
        <v>37134263.325299226</v>
      </c>
    </row>
    <row r="10" spans="2:14" x14ac:dyDescent="0.25">
      <c r="B10" s="508" t="s">
        <v>846</v>
      </c>
      <c r="C10" s="541">
        <v>3251.5916367999998</v>
      </c>
      <c r="D10" s="579"/>
      <c r="E10" s="579"/>
      <c r="H10" t="s">
        <v>922</v>
      </c>
      <c r="N10" s="579">
        <f>C4+C7+C10</f>
        <v>26259981.879872002</v>
      </c>
    </row>
    <row r="11" spans="2:14" x14ac:dyDescent="0.25">
      <c r="B11" s="508"/>
      <c r="C11" s="541">
        <f>SUM(C4:C10)</f>
        <v>63868530.062659226</v>
      </c>
      <c r="D11" s="579"/>
      <c r="E11" s="579"/>
      <c r="H11" t="s">
        <v>923</v>
      </c>
      <c r="N11" s="579">
        <f>C5+C8</f>
        <v>399683.49603519996</v>
      </c>
    </row>
    <row r="12" spans="2:14" x14ac:dyDescent="0.25">
      <c r="B12" s="508"/>
      <c r="C12" s="541"/>
      <c r="D12" s="579"/>
      <c r="E12" s="579"/>
      <c r="H12" t="s">
        <v>924</v>
      </c>
      <c r="N12" s="579">
        <f>C6</f>
        <v>74601.361452800003</v>
      </c>
    </row>
    <row r="13" spans="2:14" x14ac:dyDescent="0.25">
      <c r="B13" s="508"/>
      <c r="C13" s="541"/>
      <c r="D13" s="579"/>
      <c r="E13" s="579"/>
      <c r="M13" t="s">
        <v>834</v>
      </c>
      <c r="N13" s="581">
        <f>SUM(N9:N12)</f>
        <v>63868530.062659234</v>
      </c>
    </row>
    <row r="14" spans="2:14" x14ac:dyDescent="0.25">
      <c r="B14" s="557" t="s">
        <v>689</v>
      </c>
      <c r="C14" s="580" t="s">
        <v>932</v>
      </c>
      <c r="D14" s="579"/>
      <c r="E14" s="579"/>
    </row>
    <row r="15" spans="2:14" x14ac:dyDescent="0.25">
      <c r="B15" s="508" t="s">
        <v>837</v>
      </c>
      <c r="C15" s="541">
        <v>9446204.6090047993</v>
      </c>
      <c r="D15" s="579"/>
      <c r="E15" s="579"/>
    </row>
    <row r="16" spans="2:14" x14ac:dyDescent="0.25">
      <c r="B16" s="508" t="s">
        <v>838</v>
      </c>
      <c r="C16" s="541">
        <v>56498.022048000006</v>
      </c>
      <c r="D16" s="579"/>
      <c r="E16" s="579"/>
    </row>
    <row r="17" spans="2:14" x14ac:dyDescent="0.25">
      <c r="B17" s="508" t="s">
        <v>839</v>
      </c>
      <c r="C17" s="541">
        <v>30326.4529568</v>
      </c>
      <c r="D17" s="579"/>
      <c r="E17" s="579"/>
      <c r="H17" t="s">
        <v>921</v>
      </c>
      <c r="N17" s="579">
        <f>C20</f>
        <v>5198158.7317504007</v>
      </c>
    </row>
    <row r="18" spans="2:14" x14ac:dyDescent="0.25">
      <c r="B18" s="508" t="s">
        <v>843</v>
      </c>
      <c r="C18" s="541">
        <v>140703.09653919999</v>
      </c>
      <c r="D18" s="579"/>
      <c r="E18" s="579"/>
      <c r="H18" t="s">
        <v>922</v>
      </c>
      <c r="N18" s="579">
        <f>C15+C18+C21</f>
        <v>9588667.9925087988</v>
      </c>
    </row>
    <row r="19" spans="2:14" x14ac:dyDescent="0.25">
      <c r="B19" s="508" t="s">
        <v>840</v>
      </c>
      <c r="C19" s="541">
        <v>18753.246096000003</v>
      </c>
      <c r="D19" s="579"/>
      <c r="E19" s="579"/>
      <c r="H19" t="s">
        <v>923</v>
      </c>
      <c r="N19" s="579">
        <f>C16+C19</f>
        <v>75251.268144000001</v>
      </c>
    </row>
    <row r="20" spans="2:14" x14ac:dyDescent="0.25">
      <c r="B20" s="508" t="s">
        <v>841</v>
      </c>
      <c r="C20" s="541">
        <v>5198158.7317504007</v>
      </c>
      <c r="D20" s="579"/>
      <c r="E20" s="579"/>
      <c r="H20" t="s">
        <v>924</v>
      </c>
      <c r="N20" s="579">
        <f>C17</f>
        <v>30326.4529568</v>
      </c>
    </row>
    <row r="21" spans="2:14" x14ac:dyDescent="0.25">
      <c r="B21" s="508" t="s">
        <v>851</v>
      </c>
      <c r="C21" s="541">
        <v>1760.2869648000001</v>
      </c>
      <c r="D21" s="579"/>
      <c r="E21" s="579"/>
      <c r="M21" t="s">
        <v>834</v>
      </c>
      <c r="N21" s="581">
        <f>SUM(N17:N20)</f>
        <v>14892404.445359999</v>
      </c>
    </row>
    <row r="22" spans="2:14" x14ac:dyDescent="0.25">
      <c r="B22" s="508"/>
      <c r="C22" s="541">
        <v>14892404.445359999</v>
      </c>
      <c r="D22" s="579"/>
      <c r="E22" s="579"/>
    </row>
    <row r="23" spans="2:14" x14ac:dyDescent="0.25">
      <c r="B23" s="508"/>
      <c r="C23" s="508"/>
      <c r="M23" t="s">
        <v>925</v>
      </c>
      <c r="N23" s="581">
        <f>N13+N21</f>
        <v>78760934.508019239</v>
      </c>
    </row>
    <row r="24" spans="2:14" ht="23.25" x14ac:dyDescent="0.35">
      <c r="B24" s="582" t="s">
        <v>834</v>
      </c>
      <c r="C24" s="583">
        <f>SUM(C11+C22)</f>
        <v>78760934.508019224</v>
      </c>
    </row>
    <row r="29" spans="2:14" x14ac:dyDescent="0.25">
      <c r="C29" s="579"/>
    </row>
    <row r="30" spans="2:14" x14ac:dyDescent="0.25">
      <c r="C30" s="57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9"/>
  <sheetViews>
    <sheetView topLeftCell="A21" zoomScale="110" zoomScaleNormal="110" workbookViewId="0">
      <selection activeCell="O56" sqref="O56"/>
    </sheetView>
  </sheetViews>
  <sheetFormatPr defaultColWidth="9.140625" defaultRowHeight="11.25" x14ac:dyDescent="0.2"/>
  <cols>
    <col min="1" max="1" width="3.140625" style="1" customWidth="1"/>
    <col min="2" max="2" width="27.42578125" style="19" customWidth="1"/>
    <col min="3" max="3" width="11.85546875" style="1" customWidth="1"/>
    <col min="4" max="4" width="9.85546875" style="19" customWidth="1"/>
    <col min="5" max="5" width="10.42578125" style="1" customWidth="1"/>
    <col min="6" max="6" width="10.140625" style="19" customWidth="1"/>
    <col min="7" max="7" width="8.85546875" style="1" customWidth="1"/>
    <col min="8" max="9" width="11.85546875" style="1" customWidth="1"/>
    <col min="10" max="10" width="24.140625" style="1" bestFit="1" customWidth="1"/>
    <col min="11" max="12" width="15.140625" style="1" bestFit="1" customWidth="1"/>
    <col min="13" max="13" width="15.140625" style="1" customWidth="1"/>
    <col min="14" max="14" width="8" style="1" customWidth="1"/>
    <col min="15" max="15" width="18.140625" style="1" bestFit="1" customWidth="1"/>
    <col min="16" max="17" width="9.85546875" style="1" customWidth="1"/>
    <col min="18" max="18" width="10.140625" style="1" customWidth="1"/>
    <col min="19" max="19" width="8" style="1" customWidth="1"/>
    <col min="20" max="20" width="7.140625" style="1" customWidth="1"/>
    <col min="21" max="21" width="7.85546875" style="1" customWidth="1"/>
    <col min="22" max="22" width="10" style="1" customWidth="1"/>
    <col min="23" max="23" width="7" style="1" customWidth="1"/>
    <col min="24" max="24" width="9.140625" style="1" customWidth="1"/>
    <col min="25" max="25" width="11" style="1" customWidth="1"/>
    <col min="26" max="16384" width="9.140625" style="1"/>
  </cols>
  <sheetData>
    <row r="1" spans="1:24" x14ac:dyDescent="0.2">
      <c r="B1" s="37" t="s">
        <v>48</v>
      </c>
    </row>
    <row r="5" spans="1:24" x14ac:dyDescent="0.2">
      <c r="F5" s="37"/>
      <c r="G5" s="9"/>
    </row>
    <row r="6" spans="1:24" x14ac:dyDescent="0.2">
      <c r="F6" s="37"/>
      <c r="G6" s="9"/>
    </row>
    <row r="8" spans="1:24" x14ac:dyDescent="0.2">
      <c r="B8" s="125" t="s">
        <v>584</v>
      </c>
      <c r="C8" s="586" t="s">
        <v>588</v>
      </c>
      <c r="D8" s="586"/>
      <c r="E8" s="9"/>
      <c r="F8" s="37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4" x14ac:dyDescent="0.2">
      <c r="A9" s="125"/>
      <c r="B9" s="37"/>
      <c r="C9" s="9"/>
      <c r="D9" s="37"/>
      <c r="E9" s="9"/>
      <c r="F9" s="37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24" x14ac:dyDescent="0.2">
      <c r="A10" s="122"/>
      <c r="B10" s="144" t="s">
        <v>537</v>
      </c>
      <c r="C10" s="123"/>
      <c r="D10" s="145"/>
      <c r="E10" s="123"/>
      <c r="F10" s="145"/>
      <c r="G10" s="123"/>
      <c r="H10" s="123"/>
      <c r="I10" s="122"/>
      <c r="J10" s="122"/>
      <c r="K10" s="122"/>
      <c r="L10" s="122"/>
      <c r="M10" s="122"/>
      <c r="N10" s="122"/>
      <c r="O10" s="122"/>
      <c r="P10" s="9"/>
    </row>
    <row r="11" spans="1:24" x14ac:dyDescent="0.2">
      <c r="A11" s="122"/>
      <c r="B11" s="36"/>
      <c r="C11" s="122"/>
      <c r="D11" s="36"/>
      <c r="E11" s="122"/>
      <c r="F11" s="589">
        <v>42726</v>
      </c>
      <c r="G11" s="589"/>
      <c r="H11" s="122"/>
      <c r="I11" s="122"/>
      <c r="J11" s="122"/>
      <c r="K11" s="122"/>
      <c r="L11" s="122"/>
      <c r="M11" s="122"/>
      <c r="N11" s="122"/>
      <c r="O11" s="122"/>
      <c r="P11" s="9"/>
    </row>
    <row r="12" spans="1:24" x14ac:dyDescent="0.2">
      <c r="B12" s="146"/>
      <c r="C12" s="121"/>
      <c r="D12" s="33"/>
      <c r="E12" s="3"/>
      <c r="F12" s="33"/>
      <c r="G12" s="3"/>
      <c r="O12" s="4"/>
    </row>
    <row r="13" spans="1:24" ht="12" thickBot="1" x14ac:dyDescent="0.25"/>
    <row r="14" spans="1:24" s="5" customFormat="1" ht="15" customHeight="1" x14ac:dyDescent="0.2">
      <c r="A14" s="410"/>
      <c r="B14" s="411" t="s">
        <v>50</v>
      </c>
      <c r="C14" s="395" t="s">
        <v>51</v>
      </c>
      <c r="D14" s="412" t="s">
        <v>52</v>
      </c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406"/>
      <c r="U14" s="407"/>
      <c r="V14" s="122"/>
    </row>
    <row r="15" spans="1:24" s="5" customFormat="1" ht="13.5" thickBot="1" x14ac:dyDescent="0.25">
      <c r="A15" s="413"/>
      <c r="B15" s="147" t="s">
        <v>53</v>
      </c>
      <c r="C15" s="120" t="s">
        <v>54</v>
      </c>
      <c r="D15" s="414" t="s">
        <v>55</v>
      </c>
      <c r="E15" s="3"/>
      <c r="F15" s="3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08"/>
      <c r="U15" s="407"/>
      <c r="V15" s="122"/>
    </row>
    <row r="16" spans="1:24" s="5" customFormat="1" ht="12.75" x14ac:dyDescent="0.2">
      <c r="A16" s="415">
        <v>1</v>
      </c>
      <c r="B16" s="148" t="s">
        <v>806</v>
      </c>
      <c r="C16" s="149">
        <v>24489252.52</v>
      </c>
      <c r="D16" s="416">
        <v>74.69</v>
      </c>
      <c r="E16" s="409"/>
      <c r="F16" s="283"/>
      <c r="G16" s="286"/>
      <c r="H16" s="409"/>
      <c r="I16" s="409"/>
      <c r="J16" s="14"/>
      <c r="K16" s="14"/>
      <c r="L16" s="14"/>
      <c r="M16" s="14"/>
      <c r="N16" s="14"/>
      <c r="O16" s="14"/>
      <c r="P16" s="1"/>
      <c r="Q16" s="1"/>
      <c r="R16" s="1"/>
      <c r="S16" s="1"/>
      <c r="T16" s="14"/>
      <c r="U16" s="14"/>
      <c r="V16" s="388"/>
      <c r="X16" s="150"/>
    </row>
    <row r="17" spans="1:25" s="5" customFormat="1" ht="13.5" thickBot="1" x14ac:dyDescent="0.25">
      <c r="A17" s="417">
        <v>2</v>
      </c>
      <c r="B17" s="151" t="s">
        <v>57</v>
      </c>
      <c r="C17" s="152">
        <v>8298484.9699999997</v>
      </c>
      <c r="D17" s="418">
        <v>25.31</v>
      </c>
      <c r="E17" s="409"/>
      <c r="F17" s="283"/>
      <c r="G17" s="286"/>
      <c r="H17" s="409"/>
      <c r="I17" s="409"/>
      <c r="J17" s="14"/>
      <c r="K17" s="14"/>
      <c r="L17" s="14"/>
      <c r="M17" s="14"/>
      <c r="N17" s="14"/>
      <c r="O17" s="14"/>
      <c r="P17" s="1"/>
      <c r="Q17" s="1"/>
      <c r="R17" s="1"/>
      <c r="S17" s="1"/>
      <c r="T17" s="14"/>
      <c r="U17" s="14"/>
      <c r="V17" s="388"/>
      <c r="X17" s="150"/>
    </row>
    <row r="18" spans="1:25" s="10" customFormat="1" ht="12.75" thickBot="1" x14ac:dyDescent="0.25">
      <c r="A18" s="419"/>
      <c r="B18" s="420" t="s">
        <v>10</v>
      </c>
      <c r="C18" s="421">
        <v>32787737.489999998</v>
      </c>
      <c r="D18" s="422">
        <v>100</v>
      </c>
      <c r="E18" s="387"/>
      <c r="F18" s="385"/>
      <c r="G18" s="387"/>
      <c r="H18" s="387"/>
      <c r="I18" s="387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X18" s="113"/>
    </row>
    <row r="19" spans="1:25" s="10" customFormat="1" ht="12" x14ac:dyDescent="0.2">
      <c r="B19" s="33"/>
      <c r="C19" s="1"/>
      <c r="D19" s="19"/>
      <c r="E19" s="1"/>
      <c r="F19" s="587"/>
      <c r="G19" s="587"/>
      <c r="H19" s="14"/>
      <c r="I19" s="291"/>
      <c r="J19" s="14"/>
      <c r="K19" s="14"/>
      <c r="L19" s="14"/>
      <c r="M19" s="14"/>
      <c r="N19" s="587"/>
      <c r="O19" s="587"/>
      <c r="Q19" s="588"/>
      <c r="R19" s="588"/>
      <c r="S19" s="15"/>
      <c r="T19" s="14"/>
      <c r="U19" s="1"/>
      <c r="V19" s="14"/>
      <c r="W19" s="1"/>
      <c r="X19" s="1"/>
    </row>
    <row r="20" spans="1:25" x14ac:dyDescent="0.2">
      <c r="B20" s="33"/>
      <c r="C20" s="3"/>
      <c r="D20" s="33"/>
      <c r="E20" s="3"/>
      <c r="F20" s="33"/>
      <c r="G20" s="3"/>
      <c r="V20" s="14"/>
    </row>
    <row r="21" spans="1:25" x14ac:dyDescent="0.2">
      <c r="B21" s="33"/>
      <c r="C21" s="3"/>
      <c r="D21" s="33"/>
      <c r="E21" s="3"/>
      <c r="F21" s="33"/>
      <c r="G21" s="3"/>
      <c r="O21" s="113"/>
      <c r="V21" s="14"/>
    </row>
    <row r="22" spans="1:25" x14ac:dyDescent="0.2">
      <c r="B22" s="33"/>
      <c r="C22" s="3"/>
      <c r="D22" s="33"/>
      <c r="E22" s="3"/>
      <c r="F22" s="33"/>
      <c r="G22" s="3"/>
      <c r="O22" s="113"/>
      <c r="V22" s="14"/>
    </row>
    <row r="23" spans="1:25" x14ac:dyDescent="0.2">
      <c r="B23" s="33"/>
      <c r="C23" s="3"/>
      <c r="D23" s="33"/>
      <c r="E23" s="3"/>
      <c r="F23" s="33"/>
      <c r="G23" s="3"/>
      <c r="O23" s="113"/>
      <c r="V23" s="14"/>
    </row>
    <row r="24" spans="1:25" x14ac:dyDescent="0.2">
      <c r="B24" s="36" t="s">
        <v>134</v>
      </c>
      <c r="C24" s="3"/>
      <c r="D24" s="33"/>
      <c r="E24" s="3"/>
      <c r="F24" s="33"/>
      <c r="G24" s="3"/>
      <c r="O24" s="4"/>
      <c r="P24" s="320"/>
    </row>
    <row r="25" spans="1:25" x14ac:dyDescent="0.2">
      <c r="A25" s="153"/>
      <c r="B25" s="154"/>
      <c r="D25" s="1"/>
      <c r="E25" s="155" t="s">
        <v>0</v>
      </c>
      <c r="F25" s="156" t="s">
        <v>135</v>
      </c>
      <c r="G25" s="157" t="s">
        <v>2</v>
      </c>
      <c r="H25" s="158" t="s">
        <v>3</v>
      </c>
      <c r="I25" s="368" t="s">
        <v>4</v>
      </c>
      <c r="J25" s="153"/>
      <c r="K25" s="153"/>
      <c r="L25" s="153"/>
      <c r="M25" s="153"/>
      <c r="N25" s="356"/>
      <c r="O25" s="357"/>
      <c r="P25" s="585"/>
      <c r="Q25" s="585"/>
      <c r="R25" s="585"/>
      <c r="S25" s="585"/>
      <c r="T25" s="585"/>
      <c r="U25" s="585"/>
      <c r="V25" s="585"/>
      <c r="W25" s="153"/>
    </row>
    <row r="26" spans="1:25" ht="12.75" x14ac:dyDescent="0.2">
      <c r="A26" s="159"/>
      <c r="B26" s="160" t="s">
        <v>136</v>
      </c>
      <c r="C26" s="1" t="s">
        <v>783</v>
      </c>
      <c r="D26" s="161" t="s">
        <v>58</v>
      </c>
      <c r="E26" s="162" t="s">
        <v>6</v>
      </c>
      <c r="F26" s="163" t="s">
        <v>137</v>
      </c>
      <c r="G26" s="164" t="s">
        <v>7</v>
      </c>
      <c r="H26" s="165" t="s">
        <v>8</v>
      </c>
      <c r="I26" s="369" t="s">
        <v>9</v>
      </c>
      <c r="J26" s="153"/>
      <c r="K26" s="153"/>
      <c r="L26" s="153"/>
      <c r="M26" s="153"/>
      <c r="N26" s="278"/>
      <c r="O26" s="357"/>
      <c r="P26" s="291"/>
      <c r="Q26" s="291"/>
      <c r="R26" s="291"/>
      <c r="S26" s="291"/>
      <c r="T26" s="291"/>
      <c r="U26" s="291"/>
      <c r="V26" s="291"/>
      <c r="W26" s="153"/>
    </row>
    <row r="27" spans="1:25" x14ac:dyDescent="0.2">
      <c r="A27" s="159"/>
      <c r="B27" s="166"/>
      <c r="C27" s="43"/>
      <c r="D27" s="167"/>
      <c r="E27" s="168"/>
      <c r="F27" s="169">
        <v>24020060.530000001</v>
      </c>
      <c r="G27" s="170"/>
      <c r="H27" s="171">
        <v>469191.99</v>
      </c>
      <c r="I27" s="367">
        <v>24489252.52</v>
      </c>
      <c r="J27" s="358"/>
      <c r="K27" s="358"/>
      <c r="L27" s="358"/>
      <c r="M27" s="358"/>
      <c r="N27" s="358"/>
      <c r="O27" s="115"/>
      <c r="Q27" s="309"/>
      <c r="R27" s="309"/>
      <c r="S27" s="309"/>
      <c r="T27" s="309"/>
      <c r="U27" s="309"/>
      <c r="V27" s="309"/>
      <c r="W27" s="14"/>
    </row>
    <row r="28" spans="1:25" x14ac:dyDescent="0.2">
      <c r="A28" s="159"/>
      <c r="B28" s="166"/>
      <c r="C28" s="43"/>
      <c r="D28" s="167"/>
      <c r="E28" s="168"/>
      <c r="F28" s="172"/>
      <c r="G28" s="170"/>
      <c r="H28" s="117"/>
      <c r="I28" s="335"/>
      <c r="J28" s="358"/>
      <c r="K28" s="358"/>
      <c r="L28" s="358"/>
      <c r="M28" s="358"/>
      <c r="N28" s="358"/>
      <c r="O28" s="14"/>
      <c r="P28" s="310"/>
      <c r="Q28" s="310"/>
      <c r="R28" s="310"/>
      <c r="S28" s="310"/>
      <c r="T28" s="310"/>
      <c r="U28" s="310"/>
      <c r="V28" s="310"/>
      <c r="W28" s="14"/>
      <c r="Y28" s="14"/>
    </row>
    <row r="29" spans="1:25" x14ac:dyDescent="0.2">
      <c r="A29" s="173" t="s">
        <v>11</v>
      </c>
      <c r="B29" s="174" t="s">
        <v>12</v>
      </c>
      <c r="C29" s="43"/>
      <c r="D29" s="175"/>
      <c r="E29" s="176"/>
      <c r="F29" s="177">
        <v>8358098.6399999987</v>
      </c>
      <c r="G29" s="178"/>
      <c r="H29" s="177">
        <v>163278.81</v>
      </c>
      <c r="I29" s="336">
        <v>8521377.4500000011</v>
      </c>
      <c r="J29" s="479" t="s">
        <v>861</v>
      </c>
      <c r="K29" s="479" t="s">
        <v>858</v>
      </c>
      <c r="L29" s="479" t="s">
        <v>859</v>
      </c>
      <c r="M29" s="479" t="s">
        <v>926</v>
      </c>
      <c r="N29" s="311"/>
      <c r="O29" s="311"/>
      <c r="P29" s="311"/>
      <c r="Q29" s="311"/>
      <c r="R29" s="311"/>
      <c r="S29" s="311"/>
      <c r="T29" s="311"/>
      <c r="U29" s="311"/>
      <c r="V29" s="311"/>
      <c r="W29" s="14"/>
      <c r="Y29" s="14"/>
    </row>
    <row r="30" spans="1:25" x14ac:dyDescent="0.2">
      <c r="A30" s="179">
        <v>1</v>
      </c>
      <c r="B30" s="180" t="s">
        <v>138</v>
      </c>
      <c r="C30" s="43" t="s">
        <v>784</v>
      </c>
      <c r="D30" s="181">
        <v>1</v>
      </c>
      <c r="E30" s="182">
        <v>12104049</v>
      </c>
      <c r="F30" s="183">
        <v>84333.78</v>
      </c>
      <c r="G30" s="90">
        <v>0.35</v>
      </c>
      <c r="H30" s="184">
        <v>1642.17</v>
      </c>
      <c r="I30" s="337">
        <v>85975.95</v>
      </c>
      <c r="J30" s="14">
        <v>219</v>
      </c>
      <c r="K30" s="481">
        <f>411939</f>
        <v>411939</v>
      </c>
      <c r="L30" s="481">
        <f>K30*(1+$P$32)</f>
        <v>436655.34</v>
      </c>
      <c r="M30" s="481">
        <f>L30*(1+$P$33)</f>
        <v>454121.55360000004</v>
      </c>
      <c r="N30" s="14"/>
      <c r="O30" s="359"/>
      <c r="P30" s="14"/>
      <c r="Q30" s="14"/>
      <c r="R30" s="14"/>
      <c r="S30" s="14"/>
      <c r="T30" s="14"/>
      <c r="U30" s="14"/>
      <c r="V30" s="14"/>
      <c r="W30" s="113"/>
      <c r="X30" s="112"/>
      <c r="Y30" s="14"/>
    </row>
    <row r="31" spans="1:25" x14ac:dyDescent="0.2">
      <c r="A31" s="179">
        <v>2</v>
      </c>
      <c r="B31" s="185" t="s">
        <v>139</v>
      </c>
      <c r="C31" s="43" t="s">
        <v>785</v>
      </c>
      <c r="D31" s="181">
        <v>1</v>
      </c>
      <c r="E31" s="182">
        <v>12104050</v>
      </c>
      <c r="F31" s="183">
        <v>2201826.4500000002</v>
      </c>
      <c r="G31" s="90">
        <v>9.17</v>
      </c>
      <c r="H31" s="184">
        <v>43024.91</v>
      </c>
      <c r="I31" s="337">
        <v>2244851.3600000003</v>
      </c>
      <c r="J31" s="14" t="s">
        <v>853</v>
      </c>
      <c r="K31" s="481">
        <v>7702000</v>
      </c>
      <c r="L31" s="481">
        <f t="shared" ref="L31:L51" si="0">K31*(1+$P$32)</f>
        <v>8164120</v>
      </c>
      <c r="M31" s="481">
        <f t="shared" ref="M31:M51" si="1">L31*(1+$P$33)</f>
        <v>8490684.8000000007</v>
      </c>
      <c r="N31" s="14"/>
      <c r="O31" s="487" t="s">
        <v>860</v>
      </c>
      <c r="P31" s="488">
        <v>0.4</v>
      </c>
      <c r="Q31" s="14"/>
      <c r="R31" s="14"/>
      <c r="S31" s="14"/>
      <c r="T31" s="14"/>
      <c r="U31" s="14"/>
      <c r="V31" s="14"/>
      <c r="W31" s="113"/>
      <c r="X31" s="112"/>
    </row>
    <row r="32" spans="1:25" x14ac:dyDescent="0.2">
      <c r="A32" s="179">
        <v>3</v>
      </c>
      <c r="B32" s="180" t="s">
        <v>140</v>
      </c>
      <c r="C32" s="43" t="s">
        <v>786</v>
      </c>
      <c r="D32" s="181">
        <v>1</v>
      </c>
      <c r="E32" s="182">
        <v>12104051</v>
      </c>
      <c r="F32" s="183">
        <v>4325322.54</v>
      </c>
      <c r="G32" s="90">
        <v>18.010000000000002</v>
      </c>
      <c r="H32" s="184">
        <v>84501.47</v>
      </c>
      <c r="I32" s="337">
        <v>4409824.01</v>
      </c>
      <c r="J32" s="14" t="s">
        <v>853</v>
      </c>
      <c r="K32" s="481">
        <v>19141000</v>
      </c>
      <c r="L32" s="481">
        <f t="shared" si="0"/>
        <v>20289460</v>
      </c>
      <c r="M32" s="481">
        <f t="shared" si="1"/>
        <v>21101038.400000002</v>
      </c>
      <c r="N32" s="14"/>
      <c r="O32" s="487" t="s">
        <v>857</v>
      </c>
      <c r="P32" s="488">
        <v>0.06</v>
      </c>
      <c r="Q32" s="14"/>
      <c r="R32" s="14"/>
      <c r="S32" s="14"/>
      <c r="T32" s="14"/>
      <c r="U32" s="14"/>
      <c r="V32" s="14"/>
      <c r="W32" s="113"/>
      <c r="X32" s="112"/>
    </row>
    <row r="33" spans="1:24" x14ac:dyDescent="0.2">
      <c r="A33" s="179">
        <v>4</v>
      </c>
      <c r="B33" s="180" t="s">
        <v>141</v>
      </c>
      <c r="C33" s="43" t="s">
        <v>787</v>
      </c>
      <c r="D33" s="181">
        <v>1</v>
      </c>
      <c r="E33" s="182">
        <v>12104052</v>
      </c>
      <c r="F33" s="183">
        <v>590050.61</v>
      </c>
      <c r="G33" s="90">
        <v>2.46</v>
      </c>
      <c r="H33" s="184">
        <v>11542.12</v>
      </c>
      <c r="I33" s="337">
        <v>601592.73</v>
      </c>
      <c r="J33" s="14" t="s">
        <v>853</v>
      </c>
      <c r="K33" s="481">
        <v>2064000</v>
      </c>
      <c r="L33" s="481">
        <f t="shared" si="0"/>
        <v>2187840</v>
      </c>
      <c r="M33" s="481">
        <f>L33*(1+$P$33)+289255</f>
        <v>2564608.6</v>
      </c>
      <c r="N33" s="14"/>
      <c r="O33" s="487" t="s">
        <v>927</v>
      </c>
      <c r="P33" s="556">
        <v>0.04</v>
      </c>
      <c r="Q33" s="14"/>
      <c r="R33" s="14"/>
      <c r="S33" s="14"/>
      <c r="T33" s="14"/>
      <c r="U33" s="14"/>
      <c r="V33" s="14"/>
      <c r="W33" s="113"/>
      <c r="X33" s="112"/>
    </row>
    <row r="34" spans="1:24" x14ac:dyDescent="0.2">
      <c r="A34" s="179">
        <v>5</v>
      </c>
      <c r="B34" s="180" t="s">
        <v>142</v>
      </c>
      <c r="C34" s="43" t="s">
        <v>788</v>
      </c>
      <c r="D34" s="181">
        <v>1</v>
      </c>
      <c r="E34" s="182">
        <v>12105130</v>
      </c>
      <c r="F34" s="183">
        <v>339908.03</v>
      </c>
      <c r="G34" s="90">
        <v>1.42</v>
      </c>
      <c r="H34" s="184">
        <v>6662.53</v>
      </c>
      <c r="I34" s="337">
        <v>346570.56000000006</v>
      </c>
      <c r="J34" s="14" t="s">
        <v>854</v>
      </c>
      <c r="K34" s="481">
        <v>1664600</v>
      </c>
      <c r="L34" s="481">
        <f t="shared" si="0"/>
        <v>1764476</v>
      </c>
      <c r="M34" s="481">
        <f t="shared" si="1"/>
        <v>1835055.04</v>
      </c>
      <c r="N34" s="14"/>
      <c r="O34" s="359"/>
      <c r="P34" s="14"/>
      <c r="Q34" s="14"/>
      <c r="R34" s="14"/>
      <c r="S34" s="14"/>
      <c r="T34" s="14"/>
      <c r="U34" s="14"/>
      <c r="V34" s="14"/>
      <c r="W34" s="113"/>
      <c r="X34" s="112"/>
    </row>
    <row r="35" spans="1:24" x14ac:dyDescent="0.2">
      <c r="A35" s="179">
        <v>6</v>
      </c>
      <c r="B35" s="180" t="s">
        <v>19</v>
      </c>
      <c r="C35" s="43" t="s">
        <v>789</v>
      </c>
      <c r="D35" s="181">
        <v>1</v>
      </c>
      <c r="E35" s="182">
        <v>12105131</v>
      </c>
      <c r="F35" s="183">
        <v>2144.08</v>
      </c>
      <c r="G35" s="90">
        <v>0.01</v>
      </c>
      <c r="H35" s="184">
        <v>46.92</v>
      </c>
      <c r="I35" s="337">
        <v>2191</v>
      </c>
      <c r="J35" s="14" t="s">
        <v>854</v>
      </c>
      <c r="K35" s="481">
        <v>10500</v>
      </c>
      <c r="L35" s="481">
        <f t="shared" si="0"/>
        <v>11130</v>
      </c>
      <c r="M35" s="481">
        <f t="shared" si="1"/>
        <v>11575.2</v>
      </c>
      <c r="N35" s="14"/>
      <c r="O35" s="359"/>
      <c r="P35" s="14"/>
      <c r="Q35" s="14"/>
      <c r="R35" s="14"/>
      <c r="S35" s="14"/>
      <c r="T35" s="14"/>
      <c r="U35" s="14"/>
      <c r="V35" s="14"/>
      <c r="W35" s="113"/>
      <c r="X35" s="112"/>
    </row>
    <row r="36" spans="1:24" x14ac:dyDescent="0.2">
      <c r="A36" s="179">
        <v>7</v>
      </c>
      <c r="B36" s="180" t="s">
        <v>20</v>
      </c>
      <c r="C36" s="43" t="s">
        <v>790</v>
      </c>
      <c r="D36" s="181">
        <v>1</v>
      </c>
      <c r="E36" s="182">
        <v>12105132</v>
      </c>
      <c r="F36" s="183">
        <v>2498.5700000000002</v>
      </c>
      <c r="G36" s="90">
        <v>0.01</v>
      </c>
      <c r="H36" s="184">
        <v>46.92</v>
      </c>
      <c r="I36" s="337">
        <v>2545.4900000000002</v>
      </c>
      <c r="J36" s="14" t="s">
        <v>854</v>
      </c>
      <c r="K36" s="481">
        <v>10500</v>
      </c>
      <c r="L36" s="481">
        <f t="shared" si="0"/>
        <v>11130</v>
      </c>
      <c r="M36" s="481">
        <f t="shared" si="1"/>
        <v>11575.2</v>
      </c>
      <c r="N36" s="14"/>
      <c r="O36" s="359"/>
      <c r="P36" s="14"/>
      <c r="Q36" s="14"/>
      <c r="R36" s="14"/>
      <c r="S36" s="14"/>
      <c r="T36" s="14"/>
      <c r="U36" s="14"/>
      <c r="V36" s="14"/>
      <c r="W36" s="113"/>
      <c r="X36" s="112"/>
    </row>
    <row r="37" spans="1:24" x14ac:dyDescent="0.2">
      <c r="A37" s="179">
        <v>8</v>
      </c>
      <c r="B37" s="180" t="s">
        <v>143</v>
      </c>
      <c r="C37" s="43" t="s">
        <v>791</v>
      </c>
      <c r="D37" s="181">
        <v>1</v>
      </c>
      <c r="E37" s="182">
        <v>12105133</v>
      </c>
      <c r="F37" s="186">
        <v>332761.09999999998</v>
      </c>
      <c r="G37" s="90">
        <v>1.39</v>
      </c>
      <c r="H37" s="184">
        <v>6521.77</v>
      </c>
      <c r="I37" s="337">
        <v>339282.87</v>
      </c>
      <c r="J37" s="14" t="s">
        <v>854</v>
      </c>
      <c r="K37" s="481">
        <v>1397200</v>
      </c>
      <c r="L37" s="481">
        <f t="shared" si="0"/>
        <v>1481032</v>
      </c>
      <c r="M37" s="481">
        <f t="shared" si="1"/>
        <v>1540273.28</v>
      </c>
      <c r="N37" s="14"/>
      <c r="O37" s="359"/>
      <c r="P37" s="14"/>
      <c r="Q37" s="14"/>
      <c r="R37" s="14"/>
      <c r="S37" s="14"/>
      <c r="T37" s="14"/>
      <c r="U37" s="14"/>
      <c r="V37" s="14"/>
      <c r="W37" s="113"/>
      <c r="X37" s="112"/>
    </row>
    <row r="38" spans="1:24" x14ac:dyDescent="0.2">
      <c r="A38" s="179">
        <v>9</v>
      </c>
      <c r="B38" s="180" t="s">
        <v>144</v>
      </c>
      <c r="C38" s="43" t="s">
        <v>792</v>
      </c>
      <c r="D38" s="181">
        <v>1</v>
      </c>
      <c r="E38" s="182">
        <v>12105134</v>
      </c>
      <c r="F38" s="183">
        <v>332761.09999999998</v>
      </c>
      <c r="G38" s="90">
        <v>1.39</v>
      </c>
      <c r="H38" s="184">
        <v>6521.77</v>
      </c>
      <c r="I38" s="337">
        <v>339282.87</v>
      </c>
      <c r="J38" s="14" t="s">
        <v>856</v>
      </c>
      <c r="K38" s="481">
        <f>I38*(1+$N$38)</f>
        <v>474996.01799999998</v>
      </c>
      <c r="L38" s="481">
        <f t="shared" si="0"/>
        <v>503495.77908000001</v>
      </c>
      <c r="M38" s="481">
        <f t="shared" si="1"/>
        <v>523635.61024320003</v>
      </c>
      <c r="N38" s="486">
        <v>0.4</v>
      </c>
      <c r="O38" s="359"/>
      <c r="P38" s="14"/>
      <c r="Q38" s="14"/>
      <c r="R38" s="14"/>
      <c r="S38" s="14"/>
      <c r="T38" s="14"/>
      <c r="U38" s="14"/>
      <c r="V38" s="14"/>
      <c r="W38" s="113"/>
      <c r="X38" s="112"/>
    </row>
    <row r="39" spans="1:24" x14ac:dyDescent="0.2">
      <c r="A39" s="179">
        <v>10</v>
      </c>
      <c r="B39" s="180" t="s">
        <v>145</v>
      </c>
      <c r="C39" s="43" t="s">
        <v>793</v>
      </c>
      <c r="D39" s="181">
        <v>1</v>
      </c>
      <c r="E39" s="182">
        <v>12105135</v>
      </c>
      <c r="F39" s="183">
        <v>22269.84</v>
      </c>
      <c r="G39" s="90">
        <v>0.09</v>
      </c>
      <c r="H39" s="184">
        <v>422.27</v>
      </c>
      <c r="I39" s="337">
        <v>22692.11</v>
      </c>
      <c r="J39" s="14" t="s">
        <v>856</v>
      </c>
      <c r="K39" s="481">
        <f t="shared" ref="K39:K42" si="2">I39*(1+$N$38)</f>
        <v>31768.953999999998</v>
      </c>
      <c r="L39" s="481">
        <f t="shared" si="0"/>
        <v>33675.091240000002</v>
      </c>
      <c r="M39" s="481">
        <f t="shared" si="1"/>
        <v>35022.094889600005</v>
      </c>
      <c r="N39" s="14"/>
      <c r="O39" s="359"/>
      <c r="P39" s="14"/>
      <c r="Q39" s="14"/>
      <c r="R39" s="14"/>
      <c r="S39" s="14"/>
      <c r="T39" s="14"/>
      <c r="U39" s="14"/>
      <c r="V39" s="14"/>
      <c r="W39" s="113"/>
      <c r="X39" s="112"/>
    </row>
    <row r="40" spans="1:24" x14ac:dyDescent="0.2">
      <c r="A40" s="179">
        <v>11</v>
      </c>
      <c r="B40" s="180" t="s">
        <v>146</v>
      </c>
      <c r="C40" s="43" t="s">
        <v>797</v>
      </c>
      <c r="D40" s="181">
        <v>1</v>
      </c>
      <c r="E40" s="182">
        <v>12105136</v>
      </c>
      <c r="F40" s="183">
        <v>21297.85</v>
      </c>
      <c r="G40" s="90">
        <v>0.09</v>
      </c>
      <c r="H40" s="184">
        <v>422.27</v>
      </c>
      <c r="I40" s="337">
        <v>21720.12</v>
      </c>
      <c r="J40" s="14" t="s">
        <v>856</v>
      </c>
      <c r="K40" s="481">
        <f t="shared" si="2"/>
        <v>30408.167999999998</v>
      </c>
      <c r="L40" s="481">
        <f t="shared" si="0"/>
        <v>32232.658080000001</v>
      </c>
      <c r="M40" s="481">
        <f t="shared" si="1"/>
        <v>33521.9644032</v>
      </c>
      <c r="N40" s="14"/>
      <c r="O40" s="359"/>
      <c r="P40" s="14"/>
      <c r="Q40" s="14"/>
      <c r="R40" s="14"/>
      <c r="S40" s="14"/>
      <c r="T40" s="14"/>
      <c r="U40" s="14"/>
      <c r="V40" s="14"/>
      <c r="W40" s="113"/>
      <c r="X40" s="112"/>
    </row>
    <row r="41" spans="1:24" x14ac:dyDescent="0.2">
      <c r="A41" s="179">
        <v>12</v>
      </c>
      <c r="B41" s="180" t="s">
        <v>147</v>
      </c>
      <c r="C41" s="43" t="s">
        <v>794</v>
      </c>
      <c r="D41" s="181">
        <v>1</v>
      </c>
      <c r="E41" s="182">
        <v>12105137</v>
      </c>
      <c r="F41" s="183">
        <v>4945.68</v>
      </c>
      <c r="G41" s="90">
        <v>0.02</v>
      </c>
      <c r="H41" s="184">
        <v>93.84</v>
      </c>
      <c r="I41" s="337">
        <v>5039.5200000000004</v>
      </c>
      <c r="J41" s="14" t="s">
        <v>856</v>
      </c>
      <c r="K41" s="481">
        <f t="shared" si="2"/>
        <v>7055.3280000000004</v>
      </c>
      <c r="L41" s="481">
        <f t="shared" si="0"/>
        <v>7478.6476800000009</v>
      </c>
      <c r="M41" s="481">
        <f t="shared" si="1"/>
        <v>7777.7935872000016</v>
      </c>
      <c r="N41" s="14"/>
      <c r="O41" s="359"/>
      <c r="P41" s="14"/>
      <c r="Q41" s="14"/>
      <c r="R41" s="14"/>
      <c r="S41" s="14"/>
      <c r="T41" s="14"/>
      <c r="U41" s="14"/>
      <c r="V41" s="14"/>
      <c r="W41" s="113"/>
      <c r="X41" s="112"/>
    </row>
    <row r="42" spans="1:24" x14ac:dyDescent="0.2">
      <c r="A42" s="179">
        <v>13</v>
      </c>
      <c r="B42" s="180" t="s">
        <v>148</v>
      </c>
      <c r="C42" s="43" t="s">
        <v>795</v>
      </c>
      <c r="D42" s="181">
        <v>1</v>
      </c>
      <c r="E42" s="182">
        <v>12105138</v>
      </c>
      <c r="F42" s="183">
        <v>929.1</v>
      </c>
      <c r="G42" s="90">
        <v>0</v>
      </c>
      <c r="H42" s="184">
        <v>0</v>
      </c>
      <c r="I42" s="337">
        <v>929.1</v>
      </c>
      <c r="J42" s="14" t="s">
        <v>856</v>
      </c>
      <c r="K42" s="481">
        <f t="shared" si="2"/>
        <v>1300.74</v>
      </c>
      <c r="L42" s="481">
        <f t="shared" si="0"/>
        <v>1378.7844</v>
      </c>
      <c r="M42" s="481">
        <f t="shared" si="1"/>
        <v>1433.935776</v>
      </c>
      <c r="N42" s="14"/>
      <c r="O42" s="359"/>
      <c r="P42" s="14"/>
      <c r="Q42" s="14"/>
      <c r="R42" s="14"/>
      <c r="S42" s="14"/>
      <c r="T42" s="14"/>
      <c r="U42" s="14"/>
      <c r="V42" s="14"/>
      <c r="W42" s="113"/>
      <c r="X42" s="112"/>
    </row>
    <row r="43" spans="1:24" x14ac:dyDescent="0.2">
      <c r="A43" s="179">
        <v>14</v>
      </c>
      <c r="B43" s="180" t="s">
        <v>149</v>
      </c>
      <c r="C43" s="43" t="s">
        <v>796</v>
      </c>
      <c r="D43" s="181">
        <v>1</v>
      </c>
      <c r="E43" s="182">
        <v>12105139</v>
      </c>
      <c r="F43" s="183">
        <v>4202.3999999999996</v>
      </c>
      <c r="G43" s="90">
        <v>0.02</v>
      </c>
      <c r="H43" s="184">
        <v>93.84</v>
      </c>
      <c r="I43" s="337">
        <v>4296.24</v>
      </c>
      <c r="J43" s="14" t="s">
        <v>854</v>
      </c>
      <c r="K43" s="481">
        <v>20580</v>
      </c>
      <c r="L43" s="481">
        <f t="shared" si="0"/>
        <v>21814.800000000003</v>
      </c>
      <c r="M43" s="481">
        <f t="shared" si="1"/>
        <v>22687.392000000003</v>
      </c>
      <c r="N43" s="14"/>
      <c r="O43" s="359"/>
      <c r="P43" s="14"/>
      <c r="Q43" s="14"/>
      <c r="R43" s="14"/>
      <c r="S43" s="14"/>
      <c r="T43" s="14"/>
      <c r="U43" s="14"/>
      <c r="V43" s="14"/>
      <c r="W43" s="113"/>
      <c r="X43" s="112"/>
    </row>
    <row r="44" spans="1:24" x14ac:dyDescent="0.2">
      <c r="A44" s="179">
        <v>15</v>
      </c>
      <c r="B44" s="187" t="s">
        <v>150</v>
      </c>
      <c r="C44" s="43" t="s">
        <v>798</v>
      </c>
      <c r="D44" s="188">
        <v>1</v>
      </c>
      <c r="E44" s="189">
        <v>12204078</v>
      </c>
      <c r="F44" s="190">
        <v>1034.8800000000001</v>
      </c>
      <c r="G44" s="191">
        <v>0</v>
      </c>
      <c r="H44" s="192">
        <v>0</v>
      </c>
      <c r="I44" s="338">
        <v>1034.8800000000001</v>
      </c>
      <c r="J44" s="14" t="s">
        <v>854</v>
      </c>
      <c r="K44" s="481">
        <v>5068</v>
      </c>
      <c r="L44" s="481">
        <f t="shared" si="0"/>
        <v>5372.08</v>
      </c>
      <c r="M44" s="481">
        <f t="shared" si="1"/>
        <v>5586.9632000000001</v>
      </c>
      <c r="N44" s="14"/>
      <c r="O44" s="359"/>
      <c r="P44" s="14"/>
      <c r="Q44" s="14"/>
      <c r="R44" s="14"/>
      <c r="S44" s="14"/>
      <c r="T44" s="14"/>
      <c r="U44" s="14"/>
      <c r="V44" s="14"/>
      <c r="W44" s="113"/>
      <c r="X44" s="112"/>
    </row>
    <row r="45" spans="1:24" x14ac:dyDescent="0.2">
      <c r="A45" s="179">
        <v>16</v>
      </c>
      <c r="B45" s="187" t="s">
        <v>151</v>
      </c>
      <c r="C45" s="43" t="s">
        <v>799</v>
      </c>
      <c r="D45" s="188">
        <v>1</v>
      </c>
      <c r="E45" s="189">
        <v>12204079</v>
      </c>
      <c r="F45" s="190">
        <v>17381.34</v>
      </c>
      <c r="G45" s="191">
        <v>7.0000000000000007E-2</v>
      </c>
      <c r="H45" s="192">
        <v>328.43</v>
      </c>
      <c r="I45" s="338">
        <v>17709.77</v>
      </c>
      <c r="J45" s="14" t="s">
        <v>854</v>
      </c>
      <c r="K45" s="481">
        <v>85120</v>
      </c>
      <c r="L45" s="481">
        <f t="shared" si="0"/>
        <v>90227.200000000012</v>
      </c>
      <c r="M45" s="481">
        <f t="shared" si="1"/>
        <v>93836.288000000015</v>
      </c>
      <c r="N45" s="14"/>
      <c r="O45" s="359"/>
      <c r="P45" s="14"/>
      <c r="Q45" s="14"/>
      <c r="R45" s="14"/>
      <c r="S45" s="14"/>
      <c r="T45" s="14"/>
      <c r="U45" s="14"/>
      <c r="V45" s="14"/>
      <c r="W45" s="113"/>
      <c r="X45" s="112"/>
    </row>
    <row r="46" spans="1:24" x14ac:dyDescent="0.2">
      <c r="A46" s="179">
        <v>17</v>
      </c>
      <c r="B46" s="187" t="s">
        <v>152</v>
      </c>
      <c r="C46" s="43" t="s">
        <v>800</v>
      </c>
      <c r="D46" s="188">
        <v>1</v>
      </c>
      <c r="E46" s="189">
        <v>12204080</v>
      </c>
      <c r="F46" s="190">
        <v>136.94</v>
      </c>
      <c r="G46" s="191">
        <v>0</v>
      </c>
      <c r="H46" s="192">
        <v>0</v>
      </c>
      <c r="I46" s="338">
        <v>136.94</v>
      </c>
      <c r="J46" s="14" t="s">
        <v>854</v>
      </c>
      <c r="K46" s="481">
        <v>670</v>
      </c>
      <c r="L46" s="481">
        <f t="shared" si="0"/>
        <v>710.2</v>
      </c>
      <c r="M46" s="481">
        <f t="shared" si="1"/>
        <v>738.60800000000006</v>
      </c>
      <c r="N46" s="14"/>
      <c r="O46" s="359"/>
      <c r="P46" s="14"/>
      <c r="Q46" s="14"/>
      <c r="R46" s="14"/>
      <c r="S46" s="14"/>
      <c r="T46" s="14"/>
      <c r="U46" s="14"/>
      <c r="V46" s="14"/>
      <c r="W46" s="113"/>
      <c r="X46" s="112"/>
    </row>
    <row r="47" spans="1:24" x14ac:dyDescent="0.2">
      <c r="A47" s="179">
        <v>18</v>
      </c>
      <c r="B47" s="187" t="s">
        <v>153</v>
      </c>
      <c r="C47" s="43" t="s">
        <v>801</v>
      </c>
      <c r="D47" s="188">
        <v>1</v>
      </c>
      <c r="E47" s="189">
        <v>12204081</v>
      </c>
      <c r="F47" s="190">
        <v>3001.71</v>
      </c>
      <c r="G47" s="191">
        <v>0.01</v>
      </c>
      <c r="H47" s="192">
        <v>46.92</v>
      </c>
      <c r="I47" s="338">
        <v>3048.63</v>
      </c>
      <c r="J47" s="14" t="s">
        <v>854</v>
      </c>
      <c r="K47" s="481">
        <v>14700</v>
      </c>
      <c r="L47" s="481">
        <f t="shared" si="0"/>
        <v>15582</v>
      </c>
      <c r="M47" s="481">
        <f t="shared" si="1"/>
        <v>16205.28</v>
      </c>
      <c r="N47" s="14"/>
      <c r="O47" s="359"/>
      <c r="P47" s="14"/>
      <c r="Q47" s="14"/>
      <c r="R47" s="14"/>
      <c r="S47" s="14"/>
      <c r="T47" s="14"/>
      <c r="U47" s="14"/>
      <c r="V47" s="14"/>
      <c r="W47" s="113"/>
      <c r="X47" s="112"/>
    </row>
    <row r="48" spans="1:24" x14ac:dyDescent="0.2">
      <c r="A48" s="179">
        <v>19</v>
      </c>
      <c r="B48" s="187" t="s">
        <v>154</v>
      </c>
      <c r="C48" s="43" t="s">
        <v>802</v>
      </c>
      <c r="D48" s="188">
        <v>1</v>
      </c>
      <c r="E48" s="189">
        <v>12204082</v>
      </c>
      <c r="F48" s="190">
        <v>66037.64</v>
      </c>
      <c r="G48" s="191">
        <v>0.27</v>
      </c>
      <c r="H48" s="192">
        <v>1266.82</v>
      </c>
      <c r="I48" s="338">
        <v>67304.460000000006</v>
      </c>
      <c r="J48" s="14" t="s">
        <v>854</v>
      </c>
      <c r="K48" s="481">
        <v>323400</v>
      </c>
      <c r="L48" s="481">
        <f t="shared" si="0"/>
        <v>342804</v>
      </c>
      <c r="M48" s="481">
        <f t="shared" si="1"/>
        <v>356516.16000000003</v>
      </c>
      <c r="N48" s="14"/>
      <c r="O48" s="359"/>
      <c r="P48" s="14"/>
      <c r="Q48" s="14"/>
      <c r="R48" s="14"/>
      <c r="S48" s="14"/>
      <c r="T48" s="14"/>
      <c r="U48" s="14"/>
      <c r="V48" s="14"/>
      <c r="W48" s="113"/>
      <c r="X48" s="112"/>
    </row>
    <row r="49" spans="1:26" x14ac:dyDescent="0.2">
      <c r="A49" s="179">
        <v>20</v>
      </c>
      <c r="B49" s="187" t="s">
        <v>155</v>
      </c>
      <c r="C49" s="43" t="s">
        <v>803</v>
      </c>
      <c r="D49" s="188">
        <v>1</v>
      </c>
      <c r="E49" s="189">
        <v>12204083</v>
      </c>
      <c r="F49" s="190">
        <v>4774.1499999999996</v>
      </c>
      <c r="G49" s="191">
        <v>0.02</v>
      </c>
      <c r="H49" s="192">
        <v>93.84</v>
      </c>
      <c r="I49" s="338">
        <v>4867.99</v>
      </c>
      <c r="J49" s="14" t="s">
        <v>854</v>
      </c>
      <c r="K49" s="481">
        <v>23380</v>
      </c>
      <c r="L49" s="481">
        <f t="shared" si="0"/>
        <v>24782.800000000003</v>
      </c>
      <c r="M49" s="481">
        <f t="shared" si="1"/>
        <v>25774.112000000005</v>
      </c>
      <c r="N49" s="14"/>
      <c r="O49" s="359"/>
      <c r="P49" s="14"/>
      <c r="Q49" s="14"/>
      <c r="R49" s="14"/>
      <c r="S49" s="14"/>
      <c r="T49" s="14"/>
      <c r="U49" s="14"/>
      <c r="V49" s="14"/>
      <c r="W49" s="113"/>
      <c r="X49" s="112"/>
    </row>
    <row r="50" spans="1:26" x14ac:dyDescent="0.2">
      <c r="A50" s="179">
        <v>21</v>
      </c>
      <c r="B50" s="187" t="s">
        <v>156</v>
      </c>
      <c r="C50" s="43" t="s">
        <v>804</v>
      </c>
      <c r="D50" s="188">
        <v>1</v>
      </c>
      <c r="E50" s="189">
        <v>12204084</v>
      </c>
      <c r="F50" s="190">
        <v>230.42</v>
      </c>
      <c r="G50" s="191">
        <v>0</v>
      </c>
      <c r="H50" s="192">
        <v>0</v>
      </c>
      <c r="I50" s="338">
        <v>230.42</v>
      </c>
      <c r="J50" s="14" t="s">
        <v>854</v>
      </c>
      <c r="K50" s="481">
        <v>1128</v>
      </c>
      <c r="L50" s="481">
        <f t="shared" si="0"/>
        <v>1195.68</v>
      </c>
      <c r="M50" s="481">
        <f t="shared" si="1"/>
        <v>1243.5072</v>
      </c>
      <c r="N50" s="14"/>
      <c r="O50" s="359"/>
      <c r="P50" s="14"/>
      <c r="Q50" s="14"/>
      <c r="R50" s="14"/>
      <c r="S50" s="14"/>
      <c r="T50" s="14"/>
      <c r="U50" s="14"/>
      <c r="V50" s="14"/>
      <c r="W50" s="113"/>
      <c r="X50" s="112"/>
    </row>
    <row r="51" spans="1:26" x14ac:dyDescent="0.2">
      <c r="A51" s="179">
        <v>22</v>
      </c>
      <c r="B51" s="187" t="s">
        <v>157</v>
      </c>
      <c r="C51" s="43" t="s">
        <v>805</v>
      </c>
      <c r="D51" s="188">
        <v>1</v>
      </c>
      <c r="E51" s="194">
        <v>12204085</v>
      </c>
      <c r="F51" s="195">
        <v>250.43</v>
      </c>
      <c r="G51" s="191">
        <v>0</v>
      </c>
      <c r="H51" s="193">
        <v>0</v>
      </c>
      <c r="I51" s="338">
        <v>250.43</v>
      </c>
      <c r="J51" s="14" t="s">
        <v>854</v>
      </c>
      <c r="K51" s="481">
        <v>1226</v>
      </c>
      <c r="L51" s="481">
        <f t="shared" si="0"/>
        <v>1299.5600000000002</v>
      </c>
      <c r="M51" s="481">
        <f t="shared" si="1"/>
        <v>1351.5424000000003</v>
      </c>
      <c r="N51" s="14"/>
      <c r="O51" s="359"/>
      <c r="P51" s="14"/>
      <c r="Q51" s="14"/>
      <c r="R51" s="14"/>
      <c r="S51" s="14"/>
      <c r="T51" s="14"/>
      <c r="U51" s="14"/>
      <c r="V51" s="14"/>
      <c r="W51" s="113"/>
      <c r="X51" s="112"/>
    </row>
    <row r="52" spans="1:26" x14ac:dyDescent="0.2">
      <c r="A52" s="196" t="s">
        <v>34</v>
      </c>
      <c r="B52" s="197" t="s">
        <v>35</v>
      </c>
      <c r="C52" s="198"/>
      <c r="D52" s="199"/>
      <c r="E52" s="200">
        <v>7478408.8299999991</v>
      </c>
      <c r="F52" s="73"/>
      <c r="G52" s="200">
        <v>146106.38</v>
      </c>
      <c r="H52" s="339">
        <v>7624515.209999999</v>
      </c>
      <c r="I52" s="322"/>
      <c r="J52" s="479"/>
      <c r="K52" s="507">
        <f>SUM(K30:K51)</f>
        <v>33422540.208000001</v>
      </c>
      <c r="L52" s="507">
        <f>SUM(L30:L51)</f>
        <v>35427892.620480008</v>
      </c>
      <c r="M52" s="507">
        <f>SUM(M30:M51)</f>
        <v>37134263.325299226</v>
      </c>
      <c r="N52" s="312"/>
      <c r="O52" s="359"/>
      <c r="P52" s="359"/>
      <c r="Q52" s="312"/>
      <c r="R52" s="312"/>
      <c r="S52" s="312"/>
      <c r="T52" s="312"/>
      <c r="U52" s="312"/>
      <c r="V52" s="312"/>
      <c r="W52" s="113"/>
      <c r="X52" s="112"/>
    </row>
    <row r="53" spans="1:26" x14ac:dyDescent="0.2">
      <c r="A53" s="201" t="s">
        <v>158</v>
      </c>
      <c r="B53" s="202" t="s">
        <v>36</v>
      </c>
      <c r="C53" s="203"/>
      <c r="D53" s="204"/>
      <c r="E53" s="205">
        <v>448621.41</v>
      </c>
      <c r="F53" s="59">
        <v>1.87</v>
      </c>
      <c r="G53" s="206">
        <v>8773.89</v>
      </c>
      <c r="H53" s="340">
        <v>457395.3</v>
      </c>
      <c r="I53" s="323"/>
      <c r="J53" s="542" t="s">
        <v>858</v>
      </c>
      <c r="K53" s="542" t="s">
        <v>859</v>
      </c>
      <c r="L53" s="558" t="s">
        <v>926</v>
      </c>
      <c r="M53" s="14"/>
      <c r="N53" s="313"/>
      <c r="O53" s="295"/>
      <c r="P53" s="313"/>
      <c r="Q53" s="313"/>
      <c r="R53" s="313"/>
      <c r="S53" s="313"/>
      <c r="T53" s="313"/>
      <c r="U53" s="313"/>
      <c r="V53" s="313"/>
      <c r="W53" s="113"/>
      <c r="X53" s="112"/>
    </row>
    <row r="54" spans="1:26" ht="22.5" x14ac:dyDescent="0.2">
      <c r="A54" s="207" t="s">
        <v>59</v>
      </c>
      <c r="B54" s="208" t="s">
        <v>159</v>
      </c>
      <c r="C54" s="209">
        <v>1</v>
      </c>
      <c r="D54" s="210" t="s">
        <v>160</v>
      </c>
      <c r="E54" s="211">
        <v>74770.23000000001</v>
      </c>
      <c r="F54" s="68">
        <v>16.670000000000002</v>
      </c>
      <c r="G54" s="212">
        <v>1462.6</v>
      </c>
      <c r="H54" s="341">
        <v>76232.830000000016</v>
      </c>
      <c r="I54" s="321"/>
      <c r="J54" s="481">
        <f>H54*(1+$P$31)</f>
        <v>106725.96200000001</v>
      </c>
      <c r="K54" s="481">
        <f>J54*(1+$P$32)</f>
        <v>113129.51972000003</v>
      </c>
      <c r="L54" s="481">
        <f>K54*(1+$P$33)</f>
        <v>117654.70050880003</v>
      </c>
      <c r="M54" s="14"/>
      <c r="N54" s="14"/>
      <c r="O54" s="359"/>
      <c r="P54" s="14"/>
      <c r="Q54" s="14"/>
      <c r="R54" s="14"/>
      <c r="S54" s="14"/>
      <c r="T54" s="14"/>
      <c r="U54" s="14"/>
      <c r="V54" s="14"/>
      <c r="W54" s="113"/>
      <c r="X54" s="112"/>
    </row>
    <row r="55" spans="1:26" ht="12" customHeight="1" x14ac:dyDescent="0.2">
      <c r="A55" s="207" t="s">
        <v>61</v>
      </c>
      <c r="B55" s="208" t="s">
        <v>161</v>
      </c>
      <c r="C55" s="209">
        <v>1</v>
      </c>
      <c r="D55" s="210" t="s">
        <v>162</v>
      </c>
      <c r="E55" s="211">
        <v>74770.23000000001</v>
      </c>
      <c r="F55" s="68">
        <v>16.66</v>
      </c>
      <c r="G55" s="212">
        <v>1461.73</v>
      </c>
      <c r="H55" s="341">
        <v>76231.960000000006</v>
      </c>
      <c r="I55" s="321"/>
      <c r="J55" s="481">
        <f>H55*(1+$P$31)</f>
        <v>106724.74400000001</v>
      </c>
      <c r="K55" s="481">
        <f t="shared" ref="K55:K60" si="3">J55*(1+$P$32)</f>
        <v>113128.22864000002</v>
      </c>
      <c r="L55" s="481">
        <f t="shared" ref="L55:L118" si="4">K55*(1+$P$33)</f>
        <v>117653.35778560002</v>
      </c>
      <c r="M55" s="14"/>
      <c r="N55" s="14"/>
      <c r="O55" s="359"/>
      <c r="P55" s="14"/>
      <c r="Q55" s="14"/>
      <c r="R55" s="14"/>
      <c r="S55" s="14"/>
      <c r="T55" s="14"/>
      <c r="U55" s="14"/>
      <c r="V55" s="14"/>
      <c r="W55" s="113"/>
      <c r="X55" s="112"/>
    </row>
    <row r="56" spans="1:26" ht="12" customHeight="1" x14ac:dyDescent="0.2">
      <c r="A56" s="207" t="s">
        <v>64</v>
      </c>
      <c r="B56" s="208" t="s">
        <v>163</v>
      </c>
      <c r="C56" s="209">
        <v>1</v>
      </c>
      <c r="D56" s="210" t="s">
        <v>164</v>
      </c>
      <c r="E56" s="211">
        <v>74770.23000000001</v>
      </c>
      <c r="F56" s="68">
        <v>16.66</v>
      </c>
      <c r="G56" s="212">
        <v>1461.73</v>
      </c>
      <c r="H56" s="341">
        <v>76231.960000000006</v>
      </c>
      <c r="I56" s="321"/>
      <c r="J56" s="481">
        <f t="shared" ref="J56:J59" si="5">H56*(1+$P$31)</f>
        <v>106724.74400000001</v>
      </c>
      <c r="K56" s="481">
        <f t="shared" si="3"/>
        <v>113128.22864000002</v>
      </c>
      <c r="L56" s="481">
        <f t="shared" si="4"/>
        <v>117653.35778560002</v>
      </c>
      <c r="M56" s="14"/>
      <c r="N56" s="14"/>
      <c r="O56" s="359"/>
      <c r="P56" s="14"/>
      <c r="Q56" s="14"/>
      <c r="R56" s="14"/>
      <c r="S56" s="14"/>
      <c r="T56" s="14"/>
      <c r="U56" s="14"/>
      <c r="V56" s="14"/>
      <c r="W56" s="113"/>
      <c r="X56" s="112"/>
    </row>
    <row r="57" spans="1:26" ht="22.5" x14ac:dyDescent="0.2">
      <c r="A57" s="207" t="s">
        <v>67</v>
      </c>
      <c r="B57" s="208" t="s">
        <v>165</v>
      </c>
      <c r="C57" s="209">
        <v>1</v>
      </c>
      <c r="D57" s="210" t="s">
        <v>166</v>
      </c>
      <c r="E57" s="211">
        <v>74770.240000000005</v>
      </c>
      <c r="F57" s="68">
        <v>16.670000000000002</v>
      </c>
      <c r="G57" s="212">
        <v>1462.61</v>
      </c>
      <c r="H57" s="341">
        <v>76232.850000000006</v>
      </c>
      <c r="I57" s="321"/>
      <c r="J57" s="481">
        <f t="shared" si="5"/>
        <v>106725.99</v>
      </c>
      <c r="K57" s="481">
        <f t="shared" si="3"/>
        <v>113129.54940000002</v>
      </c>
      <c r="L57" s="481">
        <f t="shared" si="4"/>
        <v>117654.73137600003</v>
      </c>
      <c r="M57" s="14"/>
      <c r="N57" s="14"/>
      <c r="O57" s="359"/>
      <c r="P57" s="14"/>
      <c r="Q57" s="14"/>
      <c r="R57" s="14"/>
      <c r="S57" s="14"/>
      <c r="T57" s="14"/>
      <c r="U57" s="14"/>
      <c r="V57" s="14"/>
      <c r="W57" s="113"/>
      <c r="X57" s="112"/>
    </row>
    <row r="58" spans="1:26" ht="22.5" x14ac:dyDescent="0.2">
      <c r="A58" s="207" t="s">
        <v>167</v>
      </c>
      <c r="B58" s="208" t="s">
        <v>168</v>
      </c>
      <c r="C58" s="209">
        <v>1</v>
      </c>
      <c r="D58" s="210" t="s">
        <v>169</v>
      </c>
      <c r="E58" s="213">
        <v>74770.240000000005</v>
      </c>
      <c r="F58" s="68">
        <v>16.670000000000002</v>
      </c>
      <c r="G58" s="212">
        <v>1462.61</v>
      </c>
      <c r="H58" s="341">
        <v>76232.850000000006</v>
      </c>
      <c r="I58" s="321"/>
      <c r="J58" s="481">
        <f t="shared" si="5"/>
        <v>106725.99</v>
      </c>
      <c r="K58" s="481">
        <f t="shared" si="3"/>
        <v>113129.54940000002</v>
      </c>
      <c r="L58" s="481">
        <f t="shared" si="4"/>
        <v>117654.73137600003</v>
      </c>
      <c r="M58" s="14"/>
      <c r="N58" s="14"/>
      <c r="O58" s="359"/>
      <c r="P58" s="14"/>
      <c r="Q58" s="14"/>
      <c r="R58" s="14"/>
      <c r="S58" s="14"/>
      <c r="T58" s="14"/>
      <c r="U58" s="14"/>
      <c r="V58" s="14"/>
      <c r="W58" s="113"/>
      <c r="X58" s="112"/>
    </row>
    <row r="59" spans="1:26" ht="22.5" x14ac:dyDescent="0.2">
      <c r="A59" s="207" t="s">
        <v>170</v>
      </c>
      <c r="B59" s="214" t="s">
        <v>171</v>
      </c>
      <c r="C59" s="209">
        <v>1</v>
      </c>
      <c r="D59" s="210" t="s">
        <v>172</v>
      </c>
      <c r="E59" s="213">
        <v>74770.240000000005</v>
      </c>
      <c r="F59" s="68">
        <v>16.670000000000002</v>
      </c>
      <c r="G59" s="212">
        <v>1462.61</v>
      </c>
      <c r="H59" s="341">
        <v>76232.850000000006</v>
      </c>
      <c r="I59" s="321"/>
      <c r="J59" s="481">
        <f t="shared" si="5"/>
        <v>106725.99</v>
      </c>
      <c r="K59" s="481">
        <f t="shared" si="3"/>
        <v>113129.54940000002</v>
      </c>
      <c r="L59" s="481">
        <f t="shared" si="4"/>
        <v>117654.73137600003</v>
      </c>
      <c r="M59" s="14"/>
      <c r="N59" s="14"/>
      <c r="O59" s="359"/>
      <c r="P59" s="14"/>
      <c r="Q59" s="14"/>
      <c r="R59" s="14"/>
      <c r="S59" s="14"/>
      <c r="T59" s="14"/>
      <c r="U59" s="14"/>
      <c r="V59" s="14"/>
      <c r="W59" s="113"/>
      <c r="X59" s="112"/>
    </row>
    <row r="60" spans="1:26" x14ac:dyDescent="0.2">
      <c r="A60" s="159"/>
      <c r="B60" s="215" t="s">
        <v>173</v>
      </c>
      <c r="C60" s="216" t="s">
        <v>174</v>
      </c>
      <c r="D60" s="217"/>
      <c r="E60" s="218">
        <v>448621.41000000003</v>
      </c>
      <c r="F60" s="219">
        <v>100</v>
      </c>
      <c r="G60" s="219">
        <v>8773.89</v>
      </c>
      <c r="H60" s="342">
        <v>457395.30000000005</v>
      </c>
      <c r="I60" s="324"/>
      <c r="J60" s="489">
        <f>SUM(J54:J59)</f>
        <v>640353.42000000004</v>
      </c>
      <c r="K60" s="489">
        <f t="shared" si="3"/>
        <v>678774.62520000013</v>
      </c>
      <c r="L60" s="481">
        <f t="shared" si="4"/>
        <v>705925.61020800017</v>
      </c>
      <c r="M60" s="14"/>
      <c r="N60" s="314"/>
      <c r="O60" s="29"/>
      <c r="P60" s="314"/>
      <c r="Q60" s="314"/>
      <c r="R60" s="314"/>
      <c r="S60" s="314"/>
      <c r="T60" s="314"/>
      <c r="U60" s="314"/>
      <c r="V60" s="314"/>
      <c r="W60" s="113"/>
      <c r="X60" s="112"/>
    </row>
    <row r="61" spans="1:26" ht="22.5" customHeight="1" x14ac:dyDescent="0.2">
      <c r="A61" s="201" t="s">
        <v>175</v>
      </c>
      <c r="B61" s="202" t="s">
        <v>37</v>
      </c>
      <c r="C61" s="220"/>
      <c r="D61" s="204"/>
      <c r="E61" s="221">
        <v>4292603.0999999996</v>
      </c>
      <c r="F61" s="59">
        <v>17.880000000000003</v>
      </c>
      <c r="G61" s="206">
        <v>83891.520000000004</v>
      </c>
      <c r="H61" s="340">
        <v>4376494.6199999992</v>
      </c>
      <c r="I61" s="323"/>
      <c r="J61" s="480"/>
      <c r="K61" s="481"/>
      <c r="L61" s="481"/>
      <c r="M61" s="14"/>
      <c r="N61" s="313"/>
      <c r="O61" s="295"/>
      <c r="P61" s="313"/>
      <c r="Q61" s="313"/>
      <c r="R61" s="313"/>
      <c r="S61" s="313"/>
      <c r="T61" s="313"/>
      <c r="U61" s="313"/>
      <c r="V61" s="313"/>
      <c r="W61" s="113"/>
      <c r="X61" s="112"/>
    </row>
    <row r="62" spans="1:26" s="226" customFormat="1" ht="23.25" customHeight="1" x14ac:dyDescent="0.25">
      <c r="A62" s="207" t="s">
        <v>72</v>
      </c>
      <c r="B62" s="222" t="s">
        <v>176</v>
      </c>
      <c r="C62" s="209">
        <v>1</v>
      </c>
      <c r="D62" s="223" t="s">
        <v>177</v>
      </c>
      <c r="E62" s="224">
        <v>65039.44</v>
      </c>
      <c r="F62" s="64">
        <v>1.52</v>
      </c>
      <c r="G62" s="225">
        <v>1275.1500000000001</v>
      </c>
      <c r="H62" s="343">
        <v>66314.59</v>
      </c>
      <c r="I62" s="321"/>
      <c r="J62" s="481">
        <f>H62*(1+$P$31)</f>
        <v>92840.425999999992</v>
      </c>
      <c r="K62" s="481">
        <f>J62*(1+$P$32)</f>
        <v>98410.851559999996</v>
      </c>
      <c r="L62" s="481">
        <f t="shared" si="4"/>
        <v>102347.2856224</v>
      </c>
      <c r="M62" s="14"/>
      <c r="N62" s="14"/>
      <c r="O62" s="359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"/>
    </row>
    <row r="63" spans="1:26" s="226" customFormat="1" ht="23.25" customHeight="1" x14ac:dyDescent="0.25">
      <c r="A63" s="207" t="s">
        <v>75</v>
      </c>
      <c r="B63" s="222" t="s">
        <v>178</v>
      </c>
      <c r="C63" s="209">
        <v>1</v>
      </c>
      <c r="D63" s="223" t="s">
        <v>179</v>
      </c>
      <c r="E63" s="224">
        <v>65039.44</v>
      </c>
      <c r="F63" s="64">
        <v>1.52</v>
      </c>
      <c r="G63" s="225">
        <v>1275.1500000000001</v>
      </c>
      <c r="H63" s="343">
        <v>66314.59</v>
      </c>
      <c r="I63" s="321"/>
      <c r="J63" s="481">
        <f t="shared" ref="J63:J126" si="6">H63*(1+$P$31)</f>
        <v>92840.425999999992</v>
      </c>
      <c r="K63" s="481">
        <f t="shared" ref="K63:K126" si="7">J63*(1+$P$32)</f>
        <v>98410.851559999996</v>
      </c>
      <c r="L63" s="481">
        <f t="shared" si="4"/>
        <v>102347.2856224</v>
      </c>
      <c r="M63" s="14"/>
      <c r="N63" s="14"/>
      <c r="O63" s="359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"/>
    </row>
    <row r="64" spans="1:26" s="226" customFormat="1" ht="24" customHeight="1" x14ac:dyDescent="0.25">
      <c r="A64" s="207" t="s">
        <v>78</v>
      </c>
      <c r="B64" s="208" t="s">
        <v>180</v>
      </c>
      <c r="C64" s="209">
        <v>1</v>
      </c>
      <c r="D64" s="223" t="s">
        <v>181</v>
      </c>
      <c r="E64" s="224">
        <v>65039.44</v>
      </c>
      <c r="F64" s="64">
        <v>1.52</v>
      </c>
      <c r="G64" s="225">
        <v>1275.1500000000001</v>
      </c>
      <c r="H64" s="343">
        <v>66314.59</v>
      </c>
      <c r="I64" s="321"/>
      <c r="J64" s="481">
        <f t="shared" si="6"/>
        <v>92840.425999999992</v>
      </c>
      <c r="K64" s="481">
        <f t="shared" si="7"/>
        <v>98410.851559999996</v>
      </c>
      <c r="L64" s="481">
        <f t="shared" si="4"/>
        <v>102347.2856224</v>
      </c>
      <c r="M64" s="14"/>
      <c r="N64" s="14"/>
      <c r="O64" s="359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"/>
    </row>
    <row r="65" spans="1:26" s="226" customFormat="1" ht="24" customHeight="1" x14ac:dyDescent="0.25">
      <c r="A65" s="207" t="s">
        <v>81</v>
      </c>
      <c r="B65" s="208" t="s">
        <v>182</v>
      </c>
      <c r="C65" s="209">
        <v>1</v>
      </c>
      <c r="D65" s="223" t="s">
        <v>183</v>
      </c>
      <c r="E65" s="224">
        <v>65039.44</v>
      </c>
      <c r="F65" s="64">
        <v>1.52</v>
      </c>
      <c r="G65" s="225">
        <v>1275.1500000000001</v>
      </c>
      <c r="H65" s="343">
        <v>66314.59</v>
      </c>
      <c r="I65" s="321"/>
      <c r="J65" s="481">
        <f t="shared" si="6"/>
        <v>92840.425999999992</v>
      </c>
      <c r="K65" s="481">
        <f t="shared" si="7"/>
        <v>98410.851559999996</v>
      </c>
      <c r="L65" s="481">
        <f t="shared" si="4"/>
        <v>102347.2856224</v>
      </c>
      <c r="M65" s="14"/>
      <c r="N65" s="14"/>
      <c r="O65" s="359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"/>
    </row>
    <row r="66" spans="1:26" s="226" customFormat="1" ht="26.25" customHeight="1" x14ac:dyDescent="0.25">
      <c r="A66" s="207" t="s">
        <v>84</v>
      </c>
      <c r="B66" s="222" t="s">
        <v>184</v>
      </c>
      <c r="C66" s="209">
        <v>1</v>
      </c>
      <c r="D66" s="223" t="s">
        <v>185</v>
      </c>
      <c r="E66" s="224">
        <v>65039.44</v>
      </c>
      <c r="F66" s="64">
        <v>1.52</v>
      </c>
      <c r="G66" s="225">
        <v>1275.1500000000001</v>
      </c>
      <c r="H66" s="343">
        <v>66314.59</v>
      </c>
      <c r="I66" s="321"/>
      <c r="J66" s="481">
        <f t="shared" si="6"/>
        <v>92840.425999999992</v>
      </c>
      <c r="K66" s="481">
        <f t="shared" si="7"/>
        <v>98410.851559999996</v>
      </c>
      <c r="L66" s="481">
        <f t="shared" si="4"/>
        <v>102347.2856224</v>
      </c>
      <c r="M66" s="14"/>
      <c r="N66" s="14"/>
      <c r="O66" s="359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"/>
    </row>
    <row r="67" spans="1:26" s="226" customFormat="1" ht="26.25" customHeight="1" x14ac:dyDescent="0.25">
      <c r="A67" s="207" t="s">
        <v>87</v>
      </c>
      <c r="B67" s="222" t="s">
        <v>186</v>
      </c>
      <c r="C67" s="209">
        <v>1</v>
      </c>
      <c r="D67" s="223" t="s">
        <v>187</v>
      </c>
      <c r="E67" s="224">
        <v>65039.44</v>
      </c>
      <c r="F67" s="64">
        <v>1.52</v>
      </c>
      <c r="G67" s="225">
        <v>1275.1500000000001</v>
      </c>
      <c r="H67" s="343">
        <v>66314.59</v>
      </c>
      <c r="I67" s="321"/>
      <c r="J67" s="481">
        <f t="shared" si="6"/>
        <v>92840.425999999992</v>
      </c>
      <c r="K67" s="481">
        <f t="shared" si="7"/>
        <v>98410.851559999996</v>
      </c>
      <c r="L67" s="481">
        <f t="shared" si="4"/>
        <v>102347.2856224</v>
      </c>
      <c r="M67" s="14"/>
      <c r="N67" s="14"/>
      <c r="O67" s="359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"/>
    </row>
    <row r="68" spans="1:26" s="226" customFormat="1" ht="24.75" customHeight="1" x14ac:dyDescent="0.25">
      <c r="A68" s="207" t="s">
        <v>90</v>
      </c>
      <c r="B68" s="222" t="s">
        <v>188</v>
      </c>
      <c r="C68" s="209">
        <v>1</v>
      </c>
      <c r="D68" s="223" t="s">
        <v>189</v>
      </c>
      <c r="E68" s="224">
        <v>65039.44</v>
      </c>
      <c r="F68" s="64">
        <v>1.52</v>
      </c>
      <c r="G68" s="225">
        <v>1275.1500000000001</v>
      </c>
      <c r="H68" s="343">
        <v>66314.59</v>
      </c>
      <c r="I68" s="321"/>
      <c r="J68" s="481">
        <f t="shared" si="6"/>
        <v>92840.425999999992</v>
      </c>
      <c r="K68" s="481">
        <f t="shared" si="7"/>
        <v>98410.851559999996</v>
      </c>
      <c r="L68" s="481">
        <f t="shared" si="4"/>
        <v>102347.2856224</v>
      </c>
      <c r="M68" s="14"/>
      <c r="N68" s="14"/>
      <c r="O68" s="359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"/>
    </row>
    <row r="69" spans="1:26" s="226" customFormat="1" ht="24.75" customHeight="1" x14ac:dyDescent="0.25">
      <c r="A69" s="207" t="s">
        <v>93</v>
      </c>
      <c r="B69" s="222" t="s">
        <v>190</v>
      </c>
      <c r="C69" s="209">
        <v>1</v>
      </c>
      <c r="D69" s="223" t="s">
        <v>191</v>
      </c>
      <c r="E69" s="224">
        <v>65039.44</v>
      </c>
      <c r="F69" s="64">
        <v>1.52</v>
      </c>
      <c r="G69" s="225">
        <v>1275.1500000000001</v>
      </c>
      <c r="H69" s="343">
        <v>66314.59</v>
      </c>
      <c r="I69" s="321"/>
      <c r="J69" s="481">
        <f t="shared" si="6"/>
        <v>92840.425999999992</v>
      </c>
      <c r="K69" s="481">
        <f t="shared" si="7"/>
        <v>98410.851559999996</v>
      </c>
      <c r="L69" s="481">
        <f t="shared" si="4"/>
        <v>102347.2856224</v>
      </c>
      <c r="M69" s="14"/>
      <c r="N69" s="14"/>
      <c r="O69" s="359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"/>
    </row>
    <row r="70" spans="1:26" s="226" customFormat="1" ht="25.5" customHeight="1" x14ac:dyDescent="0.25">
      <c r="A70" s="207" t="s">
        <v>192</v>
      </c>
      <c r="B70" s="222" t="s">
        <v>193</v>
      </c>
      <c r="C70" s="209">
        <v>1</v>
      </c>
      <c r="D70" s="223" t="s">
        <v>194</v>
      </c>
      <c r="E70" s="224">
        <v>65039.44</v>
      </c>
      <c r="F70" s="64">
        <v>1.52</v>
      </c>
      <c r="G70" s="225">
        <v>1275.1500000000001</v>
      </c>
      <c r="H70" s="343">
        <v>66314.59</v>
      </c>
      <c r="I70" s="321"/>
      <c r="J70" s="481">
        <f t="shared" si="6"/>
        <v>92840.425999999992</v>
      </c>
      <c r="K70" s="481">
        <f t="shared" si="7"/>
        <v>98410.851559999996</v>
      </c>
      <c r="L70" s="481">
        <f t="shared" si="4"/>
        <v>102347.2856224</v>
      </c>
      <c r="M70" s="14"/>
      <c r="N70" s="14"/>
      <c r="O70" s="359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"/>
    </row>
    <row r="71" spans="1:26" s="226" customFormat="1" ht="25.5" customHeight="1" x14ac:dyDescent="0.25">
      <c r="A71" s="207" t="s">
        <v>195</v>
      </c>
      <c r="B71" s="222" t="s">
        <v>196</v>
      </c>
      <c r="C71" s="209">
        <v>1</v>
      </c>
      <c r="D71" s="223" t="s">
        <v>197</v>
      </c>
      <c r="E71" s="224">
        <v>65039.44</v>
      </c>
      <c r="F71" s="64">
        <v>1.52</v>
      </c>
      <c r="G71" s="225">
        <v>1275.1500000000001</v>
      </c>
      <c r="H71" s="343">
        <v>66314.59</v>
      </c>
      <c r="I71" s="321"/>
      <c r="J71" s="481">
        <f t="shared" si="6"/>
        <v>92840.425999999992</v>
      </c>
      <c r="K71" s="481">
        <f t="shared" si="7"/>
        <v>98410.851559999996</v>
      </c>
      <c r="L71" s="481">
        <f t="shared" si="4"/>
        <v>102347.2856224</v>
      </c>
      <c r="M71" s="14"/>
      <c r="N71" s="14"/>
      <c r="O71" s="359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"/>
    </row>
    <row r="72" spans="1:26" s="226" customFormat="1" ht="23.25" customHeight="1" x14ac:dyDescent="0.25">
      <c r="A72" s="207" t="s">
        <v>198</v>
      </c>
      <c r="B72" s="222" t="s">
        <v>199</v>
      </c>
      <c r="C72" s="209">
        <v>1</v>
      </c>
      <c r="D72" s="223" t="s">
        <v>200</v>
      </c>
      <c r="E72" s="224">
        <v>65039.44</v>
      </c>
      <c r="F72" s="64">
        <v>1.52</v>
      </c>
      <c r="G72" s="225">
        <v>1275.1500000000001</v>
      </c>
      <c r="H72" s="343">
        <v>66314.59</v>
      </c>
      <c r="I72" s="321"/>
      <c r="J72" s="481">
        <f t="shared" si="6"/>
        <v>92840.425999999992</v>
      </c>
      <c r="K72" s="481">
        <f t="shared" si="7"/>
        <v>98410.851559999996</v>
      </c>
      <c r="L72" s="481">
        <f t="shared" si="4"/>
        <v>102347.2856224</v>
      </c>
      <c r="M72" s="14"/>
      <c r="N72" s="14"/>
      <c r="O72" s="359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"/>
    </row>
    <row r="73" spans="1:26" s="226" customFormat="1" ht="23.25" customHeight="1" x14ac:dyDescent="0.25">
      <c r="A73" s="207" t="s">
        <v>201</v>
      </c>
      <c r="B73" s="222" t="s">
        <v>202</v>
      </c>
      <c r="C73" s="209">
        <v>1</v>
      </c>
      <c r="D73" s="223" t="s">
        <v>203</v>
      </c>
      <c r="E73" s="224">
        <v>65039.44</v>
      </c>
      <c r="F73" s="64">
        <v>1.52</v>
      </c>
      <c r="G73" s="225">
        <v>1275.1500000000001</v>
      </c>
      <c r="H73" s="343">
        <v>66314.59</v>
      </c>
      <c r="I73" s="321"/>
      <c r="J73" s="481">
        <f t="shared" si="6"/>
        <v>92840.425999999992</v>
      </c>
      <c r="K73" s="481">
        <f t="shared" si="7"/>
        <v>98410.851559999996</v>
      </c>
      <c r="L73" s="481">
        <f t="shared" si="4"/>
        <v>102347.2856224</v>
      </c>
      <c r="M73" s="14"/>
      <c r="N73" s="14"/>
      <c r="O73" s="359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"/>
    </row>
    <row r="74" spans="1:26" s="226" customFormat="1" ht="23.25" customHeight="1" x14ac:dyDescent="0.25">
      <c r="A74" s="207" t="s">
        <v>204</v>
      </c>
      <c r="B74" s="222" t="s">
        <v>205</v>
      </c>
      <c r="C74" s="209">
        <v>1</v>
      </c>
      <c r="D74" s="223" t="s">
        <v>206</v>
      </c>
      <c r="E74" s="224">
        <v>65039.44</v>
      </c>
      <c r="F74" s="64">
        <v>1.52</v>
      </c>
      <c r="G74" s="225">
        <v>1275.1500000000001</v>
      </c>
      <c r="H74" s="343">
        <v>66314.59</v>
      </c>
      <c r="I74" s="321"/>
      <c r="J74" s="481">
        <f t="shared" si="6"/>
        <v>92840.425999999992</v>
      </c>
      <c r="K74" s="481">
        <f t="shared" si="7"/>
        <v>98410.851559999996</v>
      </c>
      <c r="L74" s="481">
        <f t="shared" si="4"/>
        <v>102347.2856224</v>
      </c>
      <c r="M74" s="14"/>
      <c r="N74" s="14"/>
      <c r="O74" s="359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"/>
    </row>
    <row r="75" spans="1:26" s="226" customFormat="1" ht="23.25" customHeight="1" x14ac:dyDescent="0.25">
      <c r="A75" s="207" t="s">
        <v>207</v>
      </c>
      <c r="B75" s="222" t="s">
        <v>208</v>
      </c>
      <c r="C75" s="209">
        <v>1</v>
      </c>
      <c r="D75" s="223" t="s">
        <v>209</v>
      </c>
      <c r="E75" s="224">
        <v>65039.44</v>
      </c>
      <c r="F75" s="64">
        <v>1.52</v>
      </c>
      <c r="G75" s="225">
        <v>1275.1500000000001</v>
      </c>
      <c r="H75" s="343">
        <v>66314.59</v>
      </c>
      <c r="I75" s="321"/>
      <c r="J75" s="481">
        <f t="shared" si="6"/>
        <v>92840.425999999992</v>
      </c>
      <c r="K75" s="481">
        <f t="shared" si="7"/>
        <v>98410.851559999996</v>
      </c>
      <c r="L75" s="481">
        <f t="shared" si="4"/>
        <v>102347.2856224</v>
      </c>
      <c r="M75" s="14"/>
      <c r="N75" s="14"/>
      <c r="O75" s="359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"/>
    </row>
    <row r="76" spans="1:26" s="226" customFormat="1" ht="23.25" customHeight="1" x14ac:dyDescent="0.25">
      <c r="A76" s="207" t="s">
        <v>210</v>
      </c>
      <c r="B76" s="222" t="s">
        <v>211</v>
      </c>
      <c r="C76" s="209">
        <v>1</v>
      </c>
      <c r="D76" s="223" t="s">
        <v>212</v>
      </c>
      <c r="E76" s="224">
        <v>65039.44</v>
      </c>
      <c r="F76" s="64">
        <v>1.52</v>
      </c>
      <c r="G76" s="225">
        <v>1275.1500000000001</v>
      </c>
      <c r="H76" s="343">
        <v>66314.59</v>
      </c>
      <c r="I76" s="321"/>
      <c r="J76" s="481">
        <f t="shared" si="6"/>
        <v>92840.425999999992</v>
      </c>
      <c r="K76" s="481">
        <f t="shared" si="7"/>
        <v>98410.851559999996</v>
      </c>
      <c r="L76" s="481">
        <f t="shared" si="4"/>
        <v>102347.2856224</v>
      </c>
      <c r="M76" s="14"/>
      <c r="N76" s="14"/>
      <c r="O76" s="359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"/>
    </row>
    <row r="77" spans="1:26" s="226" customFormat="1" ht="23.25" customHeight="1" x14ac:dyDescent="0.25">
      <c r="A77" s="207" t="s">
        <v>213</v>
      </c>
      <c r="B77" s="222" t="s">
        <v>214</v>
      </c>
      <c r="C77" s="209">
        <v>1</v>
      </c>
      <c r="D77" s="223" t="s">
        <v>215</v>
      </c>
      <c r="E77" s="224">
        <v>65039.44</v>
      </c>
      <c r="F77" s="64">
        <v>1.52</v>
      </c>
      <c r="G77" s="225">
        <v>1275.1500000000001</v>
      </c>
      <c r="H77" s="343">
        <v>66314.59</v>
      </c>
      <c r="I77" s="321"/>
      <c r="J77" s="481">
        <f t="shared" si="6"/>
        <v>92840.425999999992</v>
      </c>
      <c r="K77" s="481">
        <f t="shared" si="7"/>
        <v>98410.851559999996</v>
      </c>
      <c r="L77" s="481">
        <f t="shared" si="4"/>
        <v>102347.2856224</v>
      </c>
      <c r="M77" s="14"/>
      <c r="N77" s="14"/>
      <c r="O77" s="359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"/>
    </row>
    <row r="78" spans="1:26" s="226" customFormat="1" ht="11.25" customHeight="1" x14ac:dyDescent="0.25">
      <c r="A78" s="207" t="s">
        <v>216</v>
      </c>
      <c r="B78" s="222" t="s">
        <v>217</v>
      </c>
      <c r="C78" s="209">
        <v>1</v>
      </c>
      <c r="D78" s="223" t="s">
        <v>218</v>
      </c>
      <c r="E78" s="224">
        <v>65039.44</v>
      </c>
      <c r="F78" s="64">
        <v>1.52</v>
      </c>
      <c r="G78" s="225">
        <v>1275.1500000000001</v>
      </c>
      <c r="H78" s="343">
        <v>66314.59</v>
      </c>
      <c r="I78" s="321"/>
      <c r="J78" s="481">
        <f t="shared" si="6"/>
        <v>92840.425999999992</v>
      </c>
      <c r="K78" s="481">
        <f t="shared" si="7"/>
        <v>98410.851559999996</v>
      </c>
      <c r="L78" s="481">
        <f t="shared" si="4"/>
        <v>102347.2856224</v>
      </c>
      <c r="M78" s="14"/>
      <c r="N78" s="14"/>
      <c r="O78" s="359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"/>
    </row>
    <row r="79" spans="1:26" s="226" customFormat="1" ht="14.25" customHeight="1" x14ac:dyDescent="0.25">
      <c r="A79" s="207" t="s">
        <v>219</v>
      </c>
      <c r="B79" s="222" t="s">
        <v>220</v>
      </c>
      <c r="C79" s="209">
        <v>1</v>
      </c>
      <c r="D79" s="223" t="s">
        <v>221</v>
      </c>
      <c r="E79" s="224">
        <v>65039.44</v>
      </c>
      <c r="F79" s="64">
        <v>1.52</v>
      </c>
      <c r="G79" s="225">
        <v>1275.1500000000001</v>
      </c>
      <c r="H79" s="343">
        <v>66314.59</v>
      </c>
      <c r="I79" s="321"/>
      <c r="J79" s="481">
        <f t="shared" si="6"/>
        <v>92840.425999999992</v>
      </c>
      <c r="K79" s="481">
        <f t="shared" si="7"/>
        <v>98410.851559999996</v>
      </c>
      <c r="L79" s="481">
        <f t="shared" si="4"/>
        <v>102347.2856224</v>
      </c>
      <c r="M79" s="14"/>
      <c r="N79" s="14"/>
      <c r="O79" s="359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"/>
    </row>
    <row r="80" spans="1:26" s="226" customFormat="1" ht="23.25" customHeight="1" x14ac:dyDescent="0.25">
      <c r="A80" s="207" t="s">
        <v>222</v>
      </c>
      <c r="B80" s="222" t="s">
        <v>223</v>
      </c>
      <c r="C80" s="209">
        <v>1</v>
      </c>
      <c r="D80" s="223" t="s">
        <v>224</v>
      </c>
      <c r="E80" s="224">
        <v>65039.44</v>
      </c>
      <c r="F80" s="64">
        <v>1.52</v>
      </c>
      <c r="G80" s="225">
        <v>1275.1500000000001</v>
      </c>
      <c r="H80" s="343">
        <v>66314.59</v>
      </c>
      <c r="I80" s="321"/>
      <c r="J80" s="481">
        <f t="shared" si="6"/>
        <v>92840.425999999992</v>
      </c>
      <c r="K80" s="481">
        <f t="shared" si="7"/>
        <v>98410.851559999996</v>
      </c>
      <c r="L80" s="481">
        <f t="shared" si="4"/>
        <v>102347.2856224</v>
      </c>
      <c r="M80" s="14"/>
      <c r="N80" s="14"/>
      <c r="O80" s="359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"/>
    </row>
    <row r="81" spans="1:26" s="226" customFormat="1" ht="11.85" customHeight="1" x14ac:dyDescent="0.25">
      <c r="A81" s="207" t="s">
        <v>225</v>
      </c>
      <c r="B81" s="222" t="s">
        <v>226</v>
      </c>
      <c r="C81" s="209">
        <v>1</v>
      </c>
      <c r="D81" s="223" t="s">
        <v>227</v>
      </c>
      <c r="E81" s="224">
        <v>65039.44</v>
      </c>
      <c r="F81" s="64">
        <v>1.52</v>
      </c>
      <c r="G81" s="225">
        <v>1275.1500000000001</v>
      </c>
      <c r="H81" s="343">
        <v>66314.59</v>
      </c>
      <c r="I81" s="321"/>
      <c r="J81" s="481">
        <f t="shared" si="6"/>
        <v>92840.425999999992</v>
      </c>
      <c r="K81" s="481">
        <f t="shared" si="7"/>
        <v>98410.851559999996</v>
      </c>
      <c r="L81" s="481">
        <f t="shared" si="4"/>
        <v>102347.2856224</v>
      </c>
      <c r="M81" s="14"/>
      <c r="N81" s="14"/>
      <c r="O81" s="359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"/>
    </row>
    <row r="82" spans="1:26" s="226" customFormat="1" ht="11.85" customHeight="1" x14ac:dyDescent="0.25">
      <c r="A82" s="207" t="s">
        <v>228</v>
      </c>
      <c r="B82" s="222" t="s">
        <v>229</v>
      </c>
      <c r="C82" s="209">
        <v>1</v>
      </c>
      <c r="D82" s="223" t="s">
        <v>230</v>
      </c>
      <c r="E82" s="224">
        <v>65039.44</v>
      </c>
      <c r="F82" s="64">
        <v>1.52</v>
      </c>
      <c r="G82" s="225">
        <v>1275.1500000000001</v>
      </c>
      <c r="H82" s="343">
        <v>66314.59</v>
      </c>
      <c r="I82" s="321"/>
      <c r="J82" s="481">
        <f t="shared" si="6"/>
        <v>92840.425999999992</v>
      </c>
      <c r="K82" s="481">
        <f t="shared" si="7"/>
        <v>98410.851559999996</v>
      </c>
      <c r="L82" s="481">
        <f t="shared" si="4"/>
        <v>102347.2856224</v>
      </c>
      <c r="M82" s="14"/>
      <c r="N82" s="14"/>
      <c r="O82" s="359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"/>
    </row>
    <row r="83" spans="1:26" s="226" customFormat="1" ht="12.6" customHeight="1" x14ac:dyDescent="0.25">
      <c r="A83" s="207" t="s">
        <v>231</v>
      </c>
      <c r="B83" s="222" t="s">
        <v>232</v>
      </c>
      <c r="C83" s="209">
        <v>1</v>
      </c>
      <c r="D83" s="223" t="s">
        <v>233</v>
      </c>
      <c r="E83" s="224">
        <v>65039.44</v>
      </c>
      <c r="F83" s="64">
        <v>1.52</v>
      </c>
      <c r="G83" s="225">
        <v>1275.1500000000001</v>
      </c>
      <c r="H83" s="343">
        <v>66314.59</v>
      </c>
      <c r="I83" s="321"/>
      <c r="J83" s="481">
        <f t="shared" si="6"/>
        <v>92840.425999999992</v>
      </c>
      <c r="K83" s="481">
        <f t="shared" si="7"/>
        <v>98410.851559999996</v>
      </c>
      <c r="L83" s="481">
        <f t="shared" si="4"/>
        <v>102347.2856224</v>
      </c>
      <c r="M83" s="14"/>
      <c r="N83" s="14"/>
      <c r="O83" s="359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"/>
    </row>
    <row r="84" spans="1:26" s="226" customFormat="1" ht="12.6" customHeight="1" x14ac:dyDescent="0.25">
      <c r="A84" s="207" t="s">
        <v>234</v>
      </c>
      <c r="B84" s="222" t="s">
        <v>235</v>
      </c>
      <c r="C84" s="209">
        <v>1</v>
      </c>
      <c r="D84" s="223" t="s">
        <v>236</v>
      </c>
      <c r="E84" s="224">
        <v>65039.44</v>
      </c>
      <c r="F84" s="64">
        <v>1.52</v>
      </c>
      <c r="G84" s="225">
        <v>1275.1500000000001</v>
      </c>
      <c r="H84" s="343">
        <v>66314.59</v>
      </c>
      <c r="I84" s="321"/>
      <c r="J84" s="481">
        <f t="shared" si="6"/>
        <v>92840.425999999992</v>
      </c>
      <c r="K84" s="481">
        <f t="shared" si="7"/>
        <v>98410.851559999996</v>
      </c>
      <c r="L84" s="481">
        <f t="shared" si="4"/>
        <v>102347.2856224</v>
      </c>
      <c r="M84" s="14"/>
      <c r="N84" s="14"/>
      <c r="O84" s="359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"/>
    </row>
    <row r="85" spans="1:26" s="226" customFormat="1" ht="23.25" customHeight="1" x14ac:dyDescent="0.25">
      <c r="A85" s="207" t="s">
        <v>237</v>
      </c>
      <c r="B85" s="222" t="s">
        <v>238</v>
      </c>
      <c r="C85" s="209">
        <v>1</v>
      </c>
      <c r="D85" s="223" t="s">
        <v>239</v>
      </c>
      <c r="E85" s="224">
        <v>65039.44</v>
      </c>
      <c r="F85" s="64">
        <v>1.52</v>
      </c>
      <c r="G85" s="225">
        <v>1275.1500000000001</v>
      </c>
      <c r="H85" s="343">
        <v>66314.59</v>
      </c>
      <c r="I85" s="321"/>
      <c r="J85" s="481">
        <f t="shared" si="6"/>
        <v>92840.425999999992</v>
      </c>
      <c r="K85" s="481">
        <f t="shared" si="7"/>
        <v>98410.851559999996</v>
      </c>
      <c r="L85" s="481">
        <f t="shared" si="4"/>
        <v>102347.2856224</v>
      </c>
      <c r="M85" s="14"/>
      <c r="N85" s="14"/>
      <c r="O85" s="359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"/>
    </row>
    <row r="86" spans="1:26" s="226" customFormat="1" ht="23.25" customHeight="1" x14ac:dyDescent="0.25">
      <c r="A86" s="207" t="s">
        <v>240</v>
      </c>
      <c r="B86" s="222" t="s">
        <v>241</v>
      </c>
      <c r="C86" s="209">
        <v>1</v>
      </c>
      <c r="D86" s="223" t="s">
        <v>242</v>
      </c>
      <c r="E86" s="224">
        <v>65039.44</v>
      </c>
      <c r="F86" s="64">
        <v>1.52</v>
      </c>
      <c r="G86" s="225">
        <v>1275.1500000000001</v>
      </c>
      <c r="H86" s="343">
        <v>66314.59</v>
      </c>
      <c r="I86" s="321"/>
      <c r="J86" s="481">
        <f t="shared" si="6"/>
        <v>92840.425999999992</v>
      </c>
      <c r="K86" s="481">
        <f t="shared" si="7"/>
        <v>98410.851559999996</v>
      </c>
      <c r="L86" s="481">
        <f t="shared" si="4"/>
        <v>102347.2856224</v>
      </c>
      <c r="M86" s="14"/>
      <c r="N86" s="14"/>
      <c r="O86" s="359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"/>
    </row>
    <row r="87" spans="1:26" s="226" customFormat="1" ht="23.25" customHeight="1" x14ac:dyDescent="0.25">
      <c r="A87" s="207" t="s">
        <v>243</v>
      </c>
      <c r="B87" s="222" t="s">
        <v>244</v>
      </c>
      <c r="C87" s="209">
        <v>1</v>
      </c>
      <c r="D87" s="223" t="s">
        <v>245</v>
      </c>
      <c r="E87" s="224">
        <v>65039.44</v>
      </c>
      <c r="F87" s="64">
        <v>1.52</v>
      </c>
      <c r="G87" s="225">
        <v>1275.1500000000001</v>
      </c>
      <c r="H87" s="343">
        <v>66314.59</v>
      </c>
      <c r="I87" s="321"/>
      <c r="J87" s="481">
        <f t="shared" si="6"/>
        <v>92840.425999999992</v>
      </c>
      <c r="K87" s="481">
        <f t="shared" si="7"/>
        <v>98410.851559999996</v>
      </c>
      <c r="L87" s="481">
        <f t="shared" si="4"/>
        <v>102347.2856224</v>
      </c>
      <c r="M87" s="14"/>
      <c r="N87" s="14"/>
      <c r="O87" s="359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"/>
    </row>
    <row r="88" spans="1:26" s="226" customFormat="1" ht="23.25" customHeight="1" x14ac:dyDescent="0.25">
      <c r="A88" s="207" t="s">
        <v>246</v>
      </c>
      <c r="B88" s="222" t="s">
        <v>247</v>
      </c>
      <c r="C88" s="209">
        <v>1</v>
      </c>
      <c r="D88" s="223" t="s">
        <v>248</v>
      </c>
      <c r="E88" s="224">
        <v>65039.44</v>
      </c>
      <c r="F88" s="64">
        <v>1.52</v>
      </c>
      <c r="G88" s="225">
        <v>1275.1500000000001</v>
      </c>
      <c r="H88" s="343">
        <v>66314.59</v>
      </c>
      <c r="I88" s="321"/>
      <c r="J88" s="481">
        <f t="shared" si="6"/>
        <v>92840.425999999992</v>
      </c>
      <c r="K88" s="481">
        <f t="shared" si="7"/>
        <v>98410.851559999996</v>
      </c>
      <c r="L88" s="481">
        <f t="shared" si="4"/>
        <v>102347.2856224</v>
      </c>
      <c r="M88" s="14"/>
      <c r="N88" s="14"/>
      <c r="O88" s="359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"/>
    </row>
    <row r="89" spans="1:26" s="226" customFormat="1" ht="23.25" customHeight="1" x14ac:dyDescent="0.25">
      <c r="A89" s="207" t="s">
        <v>249</v>
      </c>
      <c r="B89" s="222" t="s">
        <v>250</v>
      </c>
      <c r="C89" s="209">
        <v>1</v>
      </c>
      <c r="D89" s="223" t="s">
        <v>251</v>
      </c>
      <c r="E89" s="224">
        <v>65039.44</v>
      </c>
      <c r="F89" s="64">
        <v>1.52</v>
      </c>
      <c r="G89" s="225">
        <v>1275.1500000000001</v>
      </c>
      <c r="H89" s="343">
        <v>66314.59</v>
      </c>
      <c r="I89" s="321"/>
      <c r="J89" s="481">
        <f t="shared" si="6"/>
        <v>92840.425999999992</v>
      </c>
      <c r="K89" s="481">
        <f t="shared" si="7"/>
        <v>98410.851559999996</v>
      </c>
      <c r="L89" s="481">
        <f t="shared" si="4"/>
        <v>102347.2856224</v>
      </c>
      <c r="M89" s="14"/>
      <c r="N89" s="14"/>
      <c r="O89" s="359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"/>
    </row>
    <row r="90" spans="1:26" s="226" customFormat="1" ht="23.25" customHeight="1" x14ac:dyDescent="0.25">
      <c r="A90" s="207" t="s">
        <v>252</v>
      </c>
      <c r="B90" s="222" t="s">
        <v>253</v>
      </c>
      <c r="C90" s="209">
        <v>1</v>
      </c>
      <c r="D90" s="223" t="s">
        <v>254</v>
      </c>
      <c r="E90" s="224">
        <v>65039.44</v>
      </c>
      <c r="F90" s="64">
        <v>1.52</v>
      </c>
      <c r="G90" s="225">
        <v>1275.1500000000001</v>
      </c>
      <c r="H90" s="343">
        <v>66314.59</v>
      </c>
      <c r="I90" s="321"/>
      <c r="J90" s="481">
        <f t="shared" si="6"/>
        <v>92840.425999999992</v>
      </c>
      <c r="K90" s="481">
        <f t="shared" si="7"/>
        <v>98410.851559999996</v>
      </c>
      <c r="L90" s="481">
        <f t="shared" si="4"/>
        <v>102347.2856224</v>
      </c>
      <c r="M90" s="14"/>
      <c r="N90" s="14"/>
      <c r="O90" s="359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"/>
    </row>
    <row r="91" spans="1:26" s="226" customFormat="1" ht="23.25" customHeight="1" x14ac:dyDescent="0.25">
      <c r="A91" s="207" t="s">
        <v>255</v>
      </c>
      <c r="B91" s="222" t="s">
        <v>256</v>
      </c>
      <c r="C91" s="209">
        <v>1</v>
      </c>
      <c r="D91" s="223" t="s">
        <v>257</v>
      </c>
      <c r="E91" s="224">
        <v>65039.44</v>
      </c>
      <c r="F91" s="64">
        <v>1.52</v>
      </c>
      <c r="G91" s="225">
        <v>1275.1500000000001</v>
      </c>
      <c r="H91" s="343">
        <v>66314.59</v>
      </c>
      <c r="I91" s="321"/>
      <c r="J91" s="481">
        <f t="shared" si="6"/>
        <v>92840.425999999992</v>
      </c>
      <c r="K91" s="481">
        <f t="shared" si="7"/>
        <v>98410.851559999996</v>
      </c>
      <c r="L91" s="481">
        <f t="shared" si="4"/>
        <v>102347.2856224</v>
      </c>
      <c r="M91" s="14"/>
      <c r="N91" s="14"/>
      <c r="O91" s="359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"/>
    </row>
    <row r="92" spans="1:26" s="226" customFormat="1" ht="13.35" customHeight="1" x14ac:dyDescent="0.25">
      <c r="A92" s="207" t="s">
        <v>258</v>
      </c>
      <c r="B92" s="222" t="s">
        <v>259</v>
      </c>
      <c r="C92" s="209">
        <v>1</v>
      </c>
      <c r="D92" s="223" t="s">
        <v>260</v>
      </c>
      <c r="E92" s="224">
        <v>65039.44</v>
      </c>
      <c r="F92" s="64">
        <v>1.52</v>
      </c>
      <c r="G92" s="225">
        <v>1275.1500000000001</v>
      </c>
      <c r="H92" s="343">
        <v>66314.59</v>
      </c>
      <c r="I92" s="321"/>
      <c r="J92" s="481">
        <f t="shared" si="6"/>
        <v>92840.425999999992</v>
      </c>
      <c r="K92" s="481">
        <f t="shared" si="7"/>
        <v>98410.851559999996</v>
      </c>
      <c r="L92" s="481">
        <f t="shared" si="4"/>
        <v>102347.2856224</v>
      </c>
      <c r="M92" s="14"/>
      <c r="N92" s="14"/>
      <c r="O92" s="359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"/>
    </row>
    <row r="93" spans="1:26" s="226" customFormat="1" ht="13.35" customHeight="1" x14ac:dyDescent="0.25">
      <c r="A93" s="207" t="s">
        <v>261</v>
      </c>
      <c r="B93" s="222" t="s">
        <v>262</v>
      </c>
      <c r="C93" s="209">
        <v>1</v>
      </c>
      <c r="D93" s="223" t="s">
        <v>263</v>
      </c>
      <c r="E93" s="224">
        <v>65039.44</v>
      </c>
      <c r="F93" s="64">
        <v>1.52</v>
      </c>
      <c r="G93" s="225">
        <v>1275.1500000000001</v>
      </c>
      <c r="H93" s="343">
        <v>66314.59</v>
      </c>
      <c r="I93" s="321"/>
      <c r="J93" s="481">
        <f t="shared" si="6"/>
        <v>92840.425999999992</v>
      </c>
      <c r="K93" s="481">
        <f t="shared" si="7"/>
        <v>98410.851559999996</v>
      </c>
      <c r="L93" s="481">
        <f t="shared" si="4"/>
        <v>102347.2856224</v>
      </c>
      <c r="M93" s="14"/>
      <c r="N93" s="14"/>
      <c r="O93" s="359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"/>
    </row>
    <row r="94" spans="1:26" s="226" customFormat="1" ht="23.25" customHeight="1" x14ac:dyDescent="0.25">
      <c r="A94" s="207" t="s">
        <v>264</v>
      </c>
      <c r="B94" s="222" t="s">
        <v>265</v>
      </c>
      <c r="C94" s="209">
        <v>1</v>
      </c>
      <c r="D94" s="223" t="s">
        <v>266</v>
      </c>
      <c r="E94" s="224">
        <v>65039.44</v>
      </c>
      <c r="F94" s="64">
        <v>1.52</v>
      </c>
      <c r="G94" s="225">
        <v>1275.1500000000001</v>
      </c>
      <c r="H94" s="343">
        <v>66314.59</v>
      </c>
      <c r="I94" s="321"/>
      <c r="J94" s="481">
        <f t="shared" si="6"/>
        <v>92840.425999999992</v>
      </c>
      <c r="K94" s="481">
        <f t="shared" si="7"/>
        <v>98410.851559999996</v>
      </c>
      <c r="L94" s="481">
        <f t="shared" si="4"/>
        <v>102347.2856224</v>
      </c>
      <c r="M94" s="14"/>
      <c r="N94" s="14"/>
      <c r="O94" s="359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"/>
    </row>
    <row r="95" spans="1:26" s="226" customFormat="1" ht="23.25" customHeight="1" x14ac:dyDescent="0.25">
      <c r="A95" s="207" t="s">
        <v>267</v>
      </c>
      <c r="B95" s="222" t="s">
        <v>268</v>
      </c>
      <c r="C95" s="209">
        <v>1</v>
      </c>
      <c r="D95" s="223" t="s">
        <v>269</v>
      </c>
      <c r="E95" s="224">
        <v>65039.44</v>
      </c>
      <c r="F95" s="64">
        <v>1.52</v>
      </c>
      <c r="G95" s="225">
        <v>1275.1500000000001</v>
      </c>
      <c r="H95" s="343">
        <v>66314.59</v>
      </c>
      <c r="I95" s="321"/>
      <c r="J95" s="481">
        <f t="shared" si="6"/>
        <v>92840.425999999992</v>
      </c>
      <c r="K95" s="481">
        <f t="shared" si="7"/>
        <v>98410.851559999996</v>
      </c>
      <c r="L95" s="481">
        <f t="shared" si="4"/>
        <v>102347.2856224</v>
      </c>
      <c r="M95" s="14"/>
      <c r="N95" s="14"/>
      <c r="O95" s="359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"/>
    </row>
    <row r="96" spans="1:26" s="226" customFormat="1" ht="23.25" customHeight="1" x14ac:dyDescent="0.25">
      <c r="A96" s="207" t="s">
        <v>270</v>
      </c>
      <c r="B96" s="222" t="s">
        <v>271</v>
      </c>
      <c r="C96" s="209">
        <v>1</v>
      </c>
      <c r="D96" s="223" t="s">
        <v>272</v>
      </c>
      <c r="E96" s="224">
        <v>65039.44</v>
      </c>
      <c r="F96" s="64">
        <v>1.52</v>
      </c>
      <c r="G96" s="225">
        <v>1275.1500000000001</v>
      </c>
      <c r="H96" s="343">
        <v>66314.59</v>
      </c>
      <c r="I96" s="321"/>
      <c r="J96" s="481">
        <f t="shared" si="6"/>
        <v>92840.425999999992</v>
      </c>
      <c r="K96" s="481">
        <f t="shared" si="7"/>
        <v>98410.851559999996</v>
      </c>
      <c r="L96" s="481">
        <f t="shared" si="4"/>
        <v>102347.2856224</v>
      </c>
      <c r="M96" s="14"/>
      <c r="N96" s="14"/>
      <c r="O96" s="359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"/>
    </row>
    <row r="97" spans="1:26" s="226" customFormat="1" ht="14.85" customHeight="1" x14ac:dyDescent="0.25">
      <c r="A97" s="207" t="s">
        <v>273</v>
      </c>
      <c r="B97" s="222" t="s">
        <v>274</v>
      </c>
      <c r="C97" s="209">
        <v>1</v>
      </c>
      <c r="D97" s="223" t="s">
        <v>275</v>
      </c>
      <c r="E97" s="224">
        <v>65039.450000000004</v>
      </c>
      <c r="F97" s="64">
        <v>1.52</v>
      </c>
      <c r="G97" s="225">
        <v>1275.1500000000001</v>
      </c>
      <c r="H97" s="343">
        <v>66314.600000000006</v>
      </c>
      <c r="I97" s="321"/>
      <c r="J97" s="481">
        <f t="shared" si="6"/>
        <v>92840.44</v>
      </c>
      <c r="K97" s="481">
        <f t="shared" si="7"/>
        <v>98410.866400000014</v>
      </c>
      <c r="L97" s="481">
        <f t="shared" si="4"/>
        <v>102347.30105600001</v>
      </c>
      <c r="M97" s="14"/>
      <c r="N97" s="14"/>
      <c r="O97" s="359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"/>
    </row>
    <row r="98" spans="1:26" s="226" customFormat="1" ht="14.85" customHeight="1" x14ac:dyDescent="0.25">
      <c r="A98" s="207" t="s">
        <v>276</v>
      </c>
      <c r="B98" s="222" t="s">
        <v>277</v>
      </c>
      <c r="C98" s="209">
        <v>1</v>
      </c>
      <c r="D98" s="223" t="s">
        <v>278</v>
      </c>
      <c r="E98" s="224">
        <v>65039.450000000004</v>
      </c>
      <c r="F98" s="64">
        <v>1.52</v>
      </c>
      <c r="G98" s="225">
        <v>1275.1500000000001</v>
      </c>
      <c r="H98" s="343">
        <v>66314.600000000006</v>
      </c>
      <c r="I98" s="321"/>
      <c r="J98" s="481">
        <f t="shared" si="6"/>
        <v>92840.44</v>
      </c>
      <c r="K98" s="481">
        <f t="shared" si="7"/>
        <v>98410.866400000014</v>
      </c>
      <c r="L98" s="481">
        <f t="shared" si="4"/>
        <v>102347.30105600001</v>
      </c>
      <c r="M98" s="14"/>
      <c r="N98" s="14"/>
      <c r="O98" s="359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"/>
    </row>
    <row r="99" spans="1:26" s="226" customFormat="1" ht="14.85" customHeight="1" x14ac:dyDescent="0.25">
      <c r="A99" s="207" t="s">
        <v>279</v>
      </c>
      <c r="B99" s="222" t="s">
        <v>280</v>
      </c>
      <c r="C99" s="209">
        <v>1</v>
      </c>
      <c r="D99" s="223" t="s">
        <v>281</v>
      </c>
      <c r="E99" s="224">
        <v>65039.450000000004</v>
      </c>
      <c r="F99" s="64">
        <v>1.52</v>
      </c>
      <c r="G99" s="225">
        <v>1275.1500000000001</v>
      </c>
      <c r="H99" s="343">
        <v>66314.600000000006</v>
      </c>
      <c r="I99" s="321"/>
      <c r="J99" s="481">
        <f t="shared" si="6"/>
        <v>92840.44</v>
      </c>
      <c r="K99" s="481">
        <f t="shared" si="7"/>
        <v>98410.866400000014</v>
      </c>
      <c r="L99" s="481">
        <f t="shared" si="4"/>
        <v>102347.30105600001</v>
      </c>
      <c r="M99" s="14"/>
      <c r="N99" s="14"/>
      <c r="O99" s="359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"/>
    </row>
    <row r="100" spans="1:26" s="226" customFormat="1" ht="14.85" customHeight="1" x14ac:dyDescent="0.25">
      <c r="A100" s="207" t="s">
        <v>282</v>
      </c>
      <c r="B100" s="222" t="s">
        <v>283</v>
      </c>
      <c r="C100" s="209">
        <v>1</v>
      </c>
      <c r="D100" s="223" t="s">
        <v>284</v>
      </c>
      <c r="E100" s="224">
        <v>65039.450000000004</v>
      </c>
      <c r="F100" s="64">
        <v>1.52</v>
      </c>
      <c r="G100" s="225">
        <v>1275.1500000000001</v>
      </c>
      <c r="H100" s="343">
        <v>66314.600000000006</v>
      </c>
      <c r="I100" s="321"/>
      <c r="J100" s="481">
        <f t="shared" si="6"/>
        <v>92840.44</v>
      </c>
      <c r="K100" s="481">
        <f t="shared" si="7"/>
        <v>98410.866400000014</v>
      </c>
      <c r="L100" s="481">
        <f t="shared" si="4"/>
        <v>102347.30105600001</v>
      </c>
      <c r="M100" s="14"/>
      <c r="N100" s="14"/>
      <c r="O100" s="359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"/>
    </row>
    <row r="101" spans="1:26" s="226" customFormat="1" ht="14.85" customHeight="1" x14ac:dyDescent="0.25">
      <c r="A101" s="207" t="s">
        <v>285</v>
      </c>
      <c r="B101" s="222" t="s">
        <v>286</v>
      </c>
      <c r="C101" s="209">
        <v>1</v>
      </c>
      <c r="D101" s="223" t="s">
        <v>287</v>
      </c>
      <c r="E101" s="224">
        <v>65039.450000000004</v>
      </c>
      <c r="F101" s="64">
        <v>1.52</v>
      </c>
      <c r="G101" s="225">
        <v>1275.1500000000001</v>
      </c>
      <c r="H101" s="343">
        <v>66314.600000000006</v>
      </c>
      <c r="I101" s="321"/>
      <c r="J101" s="481">
        <f t="shared" si="6"/>
        <v>92840.44</v>
      </c>
      <c r="K101" s="481">
        <f t="shared" si="7"/>
        <v>98410.866400000014</v>
      </c>
      <c r="L101" s="481">
        <f t="shared" si="4"/>
        <v>102347.30105600001</v>
      </c>
      <c r="M101" s="14"/>
      <c r="N101" s="14"/>
      <c r="O101" s="359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"/>
    </row>
    <row r="102" spans="1:26" s="226" customFormat="1" ht="14.85" customHeight="1" x14ac:dyDescent="0.25">
      <c r="A102" s="207" t="s">
        <v>288</v>
      </c>
      <c r="B102" s="222" t="s">
        <v>289</v>
      </c>
      <c r="C102" s="209">
        <v>1</v>
      </c>
      <c r="D102" s="223" t="s">
        <v>290</v>
      </c>
      <c r="E102" s="224">
        <v>65039.450000000004</v>
      </c>
      <c r="F102" s="64">
        <v>1.52</v>
      </c>
      <c r="G102" s="225">
        <v>1275.1500000000001</v>
      </c>
      <c r="H102" s="343">
        <v>66314.600000000006</v>
      </c>
      <c r="I102" s="321"/>
      <c r="J102" s="481">
        <f t="shared" si="6"/>
        <v>92840.44</v>
      </c>
      <c r="K102" s="481">
        <f t="shared" si="7"/>
        <v>98410.866400000014</v>
      </c>
      <c r="L102" s="481">
        <f t="shared" si="4"/>
        <v>102347.30105600001</v>
      </c>
      <c r="M102" s="14"/>
      <c r="N102" s="14"/>
      <c r="O102" s="359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"/>
    </row>
    <row r="103" spans="1:26" s="226" customFormat="1" ht="14.85" customHeight="1" x14ac:dyDescent="0.25">
      <c r="A103" s="207" t="s">
        <v>291</v>
      </c>
      <c r="B103" s="222" t="s">
        <v>292</v>
      </c>
      <c r="C103" s="209">
        <v>1</v>
      </c>
      <c r="D103" s="223" t="s">
        <v>293</v>
      </c>
      <c r="E103" s="224">
        <v>65039.44</v>
      </c>
      <c r="F103" s="64">
        <v>1.52</v>
      </c>
      <c r="G103" s="225">
        <v>1275.1500000000001</v>
      </c>
      <c r="H103" s="343">
        <v>66314.59</v>
      </c>
      <c r="I103" s="321"/>
      <c r="J103" s="481">
        <f t="shared" si="6"/>
        <v>92840.425999999992</v>
      </c>
      <c r="K103" s="481">
        <f t="shared" si="7"/>
        <v>98410.851559999996</v>
      </c>
      <c r="L103" s="481">
        <f t="shared" si="4"/>
        <v>102347.2856224</v>
      </c>
      <c r="M103" s="14"/>
      <c r="N103" s="14"/>
      <c r="O103" s="359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"/>
    </row>
    <row r="104" spans="1:26" s="226" customFormat="1" ht="14.85" customHeight="1" x14ac:dyDescent="0.25">
      <c r="A104" s="207" t="s">
        <v>294</v>
      </c>
      <c r="B104" s="222" t="s">
        <v>295</v>
      </c>
      <c r="C104" s="209">
        <v>1</v>
      </c>
      <c r="D104" s="223" t="s">
        <v>296</v>
      </c>
      <c r="E104" s="224">
        <v>65039.44</v>
      </c>
      <c r="F104" s="64">
        <v>1.52</v>
      </c>
      <c r="G104" s="225">
        <v>1275.1500000000001</v>
      </c>
      <c r="H104" s="343">
        <v>66314.59</v>
      </c>
      <c r="I104" s="321"/>
      <c r="J104" s="481">
        <f t="shared" si="6"/>
        <v>92840.425999999992</v>
      </c>
      <c r="K104" s="481">
        <f t="shared" si="7"/>
        <v>98410.851559999996</v>
      </c>
      <c r="L104" s="481">
        <f t="shared" si="4"/>
        <v>102347.2856224</v>
      </c>
      <c r="M104" s="14"/>
      <c r="N104" s="14"/>
      <c r="O104" s="359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"/>
    </row>
    <row r="105" spans="1:26" s="226" customFormat="1" ht="14.85" customHeight="1" x14ac:dyDescent="0.25">
      <c r="A105" s="207" t="s">
        <v>297</v>
      </c>
      <c r="B105" s="222" t="s">
        <v>298</v>
      </c>
      <c r="C105" s="209">
        <v>1</v>
      </c>
      <c r="D105" s="223" t="s">
        <v>299</v>
      </c>
      <c r="E105" s="224">
        <v>65039.44</v>
      </c>
      <c r="F105" s="64">
        <v>1.52</v>
      </c>
      <c r="G105" s="225">
        <v>1275.1500000000001</v>
      </c>
      <c r="H105" s="343">
        <v>66314.59</v>
      </c>
      <c r="I105" s="321"/>
      <c r="J105" s="481">
        <f t="shared" si="6"/>
        <v>92840.425999999992</v>
      </c>
      <c r="K105" s="481">
        <f t="shared" si="7"/>
        <v>98410.851559999996</v>
      </c>
      <c r="L105" s="481">
        <f t="shared" si="4"/>
        <v>102347.2856224</v>
      </c>
      <c r="M105" s="14"/>
      <c r="N105" s="14"/>
      <c r="O105" s="359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"/>
    </row>
    <row r="106" spans="1:26" s="226" customFormat="1" ht="14.85" customHeight="1" x14ac:dyDescent="0.25">
      <c r="A106" s="207" t="s">
        <v>300</v>
      </c>
      <c r="B106" s="222" t="s">
        <v>301</v>
      </c>
      <c r="C106" s="209">
        <v>1</v>
      </c>
      <c r="D106" s="223" t="s">
        <v>302</v>
      </c>
      <c r="E106" s="224">
        <v>65039.44</v>
      </c>
      <c r="F106" s="64">
        <v>1.52</v>
      </c>
      <c r="G106" s="225">
        <v>1275.1500000000001</v>
      </c>
      <c r="H106" s="343">
        <v>66314.59</v>
      </c>
      <c r="I106" s="321"/>
      <c r="J106" s="481">
        <f t="shared" si="6"/>
        <v>92840.425999999992</v>
      </c>
      <c r="K106" s="481">
        <f t="shared" si="7"/>
        <v>98410.851559999996</v>
      </c>
      <c r="L106" s="481">
        <f t="shared" si="4"/>
        <v>102347.2856224</v>
      </c>
      <c r="M106" s="14"/>
      <c r="N106" s="14"/>
      <c r="O106" s="359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"/>
    </row>
    <row r="107" spans="1:26" s="226" customFormat="1" ht="14.85" customHeight="1" x14ac:dyDescent="0.25">
      <c r="A107" s="207" t="s">
        <v>303</v>
      </c>
      <c r="B107" s="222" t="s">
        <v>304</v>
      </c>
      <c r="C107" s="209">
        <v>1</v>
      </c>
      <c r="D107" s="223" t="s">
        <v>305</v>
      </c>
      <c r="E107" s="224">
        <v>65039.44</v>
      </c>
      <c r="F107" s="64">
        <v>1.52</v>
      </c>
      <c r="G107" s="225">
        <v>1275.1500000000001</v>
      </c>
      <c r="H107" s="343">
        <v>66314.59</v>
      </c>
      <c r="I107" s="321"/>
      <c r="J107" s="481">
        <f t="shared" si="6"/>
        <v>92840.425999999992</v>
      </c>
      <c r="K107" s="481">
        <f t="shared" si="7"/>
        <v>98410.851559999996</v>
      </c>
      <c r="L107" s="481">
        <f t="shared" si="4"/>
        <v>102347.2856224</v>
      </c>
      <c r="M107" s="14"/>
      <c r="N107" s="14"/>
      <c r="O107" s="359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"/>
    </row>
    <row r="108" spans="1:26" s="226" customFormat="1" ht="14.85" customHeight="1" x14ac:dyDescent="0.25">
      <c r="A108" s="207" t="s">
        <v>306</v>
      </c>
      <c r="B108" s="222" t="s">
        <v>307</v>
      </c>
      <c r="C108" s="209">
        <v>1</v>
      </c>
      <c r="D108" s="223" t="s">
        <v>308</v>
      </c>
      <c r="E108" s="224">
        <v>65039.44</v>
      </c>
      <c r="F108" s="64">
        <v>1.52</v>
      </c>
      <c r="G108" s="225">
        <v>1275.1500000000001</v>
      </c>
      <c r="H108" s="343">
        <v>66314.59</v>
      </c>
      <c r="I108" s="321"/>
      <c r="J108" s="481">
        <f t="shared" si="6"/>
        <v>92840.425999999992</v>
      </c>
      <c r="K108" s="481">
        <f t="shared" si="7"/>
        <v>98410.851559999996</v>
      </c>
      <c r="L108" s="481">
        <f t="shared" si="4"/>
        <v>102347.2856224</v>
      </c>
      <c r="M108" s="14"/>
      <c r="N108" s="14"/>
      <c r="O108" s="359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"/>
    </row>
    <row r="109" spans="1:26" s="226" customFormat="1" ht="14.85" customHeight="1" x14ac:dyDescent="0.25">
      <c r="A109" s="207" t="s">
        <v>309</v>
      </c>
      <c r="B109" s="222" t="s">
        <v>310</v>
      </c>
      <c r="C109" s="209">
        <v>1</v>
      </c>
      <c r="D109" s="223" t="s">
        <v>311</v>
      </c>
      <c r="E109" s="224">
        <v>65039.44</v>
      </c>
      <c r="F109" s="64">
        <v>1.52</v>
      </c>
      <c r="G109" s="225">
        <v>1275.1500000000001</v>
      </c>
      <c r="H109" s="343">
        <v>66314.59</v>
      </c>
      <c r="I109" s="321"/>
      <c r="J109" s="481">
        <f t="shared" si="6"/>
        <v>92840.425999999992</v>
      </c>
      <c r="K109" s="481">
        <f t="shared" si="7"/>
        <v>98410.851559999996</v>
      </c>
      <c r="L109" s="481">
        <f t="shared" si="4"/>
        <v>102347.2856224</v>
      </c>
      <c r="M109" s="14"/>
      <c r="N109" s="14"/>
      <c r="O109" s="359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"/>
    </row>
    <row r="110" spans="1:26" s="226" customFormat="1" ht="14.85" customHeight="1" x14ac:dyDescent="0.25">
      <c r="A110" s="207" t="s">
        <v>312</v>
      </c>
      <c r="B110" s="222" t="s">
        <v>313</v>
      </c>
      <c r="C110" s="209">
        <v>1</v>
      </c>
      <c r="D110" s="223" t="s">
        <v>314</v>
      </c>
      <c r="E110" s="224">
        <v>65039.44</v>
      </c>
      <c r="F110" s="64">
        <v>1.52</v>
      </c>
      <c r="G110" s="225">
        <v>1275.1500000000001</v>
      </c>
      <c r="H110" s="343">
        <v>66314.59</v>
      </c>
      <c r="I110" s="321"/>
      <c r="J110" s="481">
        <f t="shared" si="6"/>
        <v>92840.425999999992</v>
      </c>
      <c r="K110" s="481">
        <f t="shared" si="7"/>
        <v>98410.851559999996</v>
      </c>
      <c r="L110" s="481">
        <f t="shared" si="4"/>
        <v>102347.2856224</v>
      </c>
      <c r="M110" s="14"/>
      <c r="N110" s="14"/>
      <c r="O110" s="359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"/>
    </row>
    <row r="111" spans="1:26" s="226" customFormat="1" ht="14.85" customHeight="1" x14ac:dyDescent="0.25">
      <c r="A111" s="207" t="s">
        <v>315</v>
      </c>
      <c r="B111" s="222" t="s">
        <v>316</v>
      </c>
      <c r="C111" s="209">
        <v>1</v>
      </c>
      <c r="D111" s="223" t="s">
        <v>317</v>
      </c>
      <c r="E111" s="224">
        <v>65039.44</v>
      </c>
      <c r="F111" s="64">
        <v>1.52</v>
      </c>
      <c r="G111" s="225">
        <v>1275.1500000000001</v>
      </c>
      <c r="H111" s="343">
        <v>66314.59</v>
      </c>
      <c r="I111" s="321"/>
      <c r="J111" s="481">
        <f t="shared" si="6"/>
        <v>92840.425999999992</v>
      </c>
      <c r="K111" s="481">
        <f t="shared" si="7"/>
        <v>98410.851559999996</v>
      </c>
      <c r="L111" s="481">
        <f t="shared" si="4"/>
        <v>102347.2856224</v>
      </c>
      <c r="M111" s="14"/>
      <c r="N111" s="14"/>
      <c r="O111" s="359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"/>
    </row>
    <row r="112" spans="1:26" s="226" customFormat="1" ht="14.85" customHeight="1" x14ac:dyDescent="0.25">
      <c r="A112" s="207" t="s">
        <v>318</v>
      </c>
      <c r="B112" s="222" t="s">
        <v>319</v>
      </c>
      <c r="C112" s="209">
        <v>1</v>
      </c>
      <c r="D112" s="223" t="s">
        <v>320</v>
      </c>
      <c r="E112" s="224">
        <v>65039.44</v>
      </c>
      <c r="F112" s="64">
        <v>1.52</v>
      </c>
      <c r="G112" s="225">
        <v>1275.1500000000001</v>
      </c>
      <c r="H112" s="343">
        <v>66314.59</v>
      </c>
      <c r="I112" s="321"/>
      <c r="J112" s="481">
        <f t="shared" si="6"/>
        <v>92840.425999999992</v>
      </c>
      <c r="K112" s="481">
        <f t="shared" si="7"/>
        <v>98410.851559999996</v>
      </c>
      <c r="L112" s="481">
        <f t="shared" si="4"/>
        <v>102347.2856224</v>
      </c>
      <c r="M112" s="14"/>
      <c r="N112" s="14"/>
      <c r="O112" s="359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"/>
    </row>
    <row r="113" spans="1:26" s="226" customFormat="1" ht="14.85" customHeight="1" x14ac:dyDescent="0.25">
      <c r="A113" s="207" t="s">
        <v>321</v>
      </c>
      <c r="B113" s="222" t="s">
        <v>322</v>
      </c>
      <c r="C113" s="209">
        <v>1</v>
      </c>
      <c r="D113" s="223" t="s">
        <v>323</v>
      </c>
      <c r="E113" s="224">
        <v>65039.44</v>
      </c>
      <c r="F113" s="64">
        <v>1.52</v>
      </c>
      <c r="G113" s="225">
        <v>1275.1500000000001</v>
      </c>
      <c r="H113" s="343">
        <v>66314.59</v>
      </c>
      <c r="I113" s="321"/>
      <c r="J113" s="481">
        <f t="shared" si="6"/>
        <v>92840.425999999992</v>
      </c>
      <c r="K113" s="481">
        <f t="shared" si="7"/>
        <v>98410.851559999996</v>
      </c>
      <c r="L113" s="481">
        <f t="shared" si="4"/>
        <v>102347.2856224</v>
      </c>
      <c r="M113" s="14"/>
      <c r="N113" s="14"/>
      <c r="O113" s="359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"/>
    </row>
    <row r="114" spans="1:26" s="226" customFormat="1" ht="14.85" customHeight="1" x14ac:dyDescent="0.25">
      <c r="A114" s="207" t="s">
        <v>324</v>
      </c>
      <c r="B114" s="222" t="s">
        <v>325</v>
      </c>
      <c r="C114" s="209">
        <v>1</v>
      </c>
      <c r="D114" s="223" t="s">
        <v>326</v>
      </c>
      <c r="E114" s="224">
        <v>65039.44</v>
      </c>
      <c r="F114" s="64">
        <v>1.52</v>
      </c>
      <c r="G114" s="225">
        <v>1275.1500000000001</v>
      </c>
      <c r="H114" s="343">
        <v>66314.59</v>
      </c>
      <c r="I114" s="321"/>
      <c r="J114" s="481">
        <f t="shared" si="6"/>
        <v>92840.425999999992</v>
      </c>
      <c r="K114" s="481">
        <f t="shared" si="7"/>
        <v>98410.851559999996</v>
      </c>
      <c r="L114" s="481">
        <f t="shared" si="4"/>
        <v>102347.2856224</v>
      </c>
      <c r="M114" s="14"/>
      <c r="N114" s="14"/>
      <c r="O114" s="359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"/>
    </row>
    <row r="115" spans="1:26" s="226" customFormat="1" ht="14.85" customHeight="1" x14ac:dyDescent="0.25">
      <c r="A115" s="207" t="s">
        <v>327</v>
      </c>
      <c r="B115" s="222" t="s">
        <v>328</v>
      </c>
      <c r="C115" s="209">
        <v>1</v>
      </c>
      <c r="D115" s="223" t="s">
        <v>329</v>
      </c>
      <c r="E115" s="224">
        <v>65039.44</v>
      </c>
      <c r="F115" s="64">
        <v>1.52</v>
      </c>
      <c r="G115" s="225">
        <v>1275.1500000000001</v>
      </c>
      <c r="H115" s="343">
        <v>66314.59</v>
      </c>
      <c r="I115" s="321"/>
      <c r="J115" s="481">
        <f t="shared" si="6"/>
        <v>92840.425999999992</v>
      </c>
      <c r="K115" s="481">
        <f t="shared" si="7"/>
        <v>98410.851559999996</v>
      </c>
      <c r="L115" s="481">
        <f t="shared" si="4"/>
        <v>102347.2856224</v>
      </c>
      <c r="M115" s="14"/>
      <c r="N115" s="14"/>
      <c r="O115" s="359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"/>
    </row>
    <row r="116" spans="1:26" s="226" customFormat="1" ht="21.75" customHeight="1" x14ac:dyDescent="0.25">
      <c r="A116" s="207" t="s">
        <v>330</v>
      </c>
      <c r="B116" s="208" t="s">
        <v>331</v>
      </c>
      <c r="C116" s="209">
        <v>1</v>
      </c>
      <c r="D116" s="223" t="s">
        <v>332</v>
      </c>
      <c r="E116" s="224">
        <v>65039.44</v>
      </c>
      <c r="F116" s="64">
        <v>1.52</v>
      </c>
      <c r="G116" s="225">
        <v>1275.1500000000001</v>
      </c>
      <c r="H116" s="343">
        <v>66314.59</v>
      </c>
      <c r="I116" s="321"/>
      <c r="J116" s="481">
        <f t="shared" si="6"/>
        <v>92840.425999999992</v>
      </c>
      <c r="K116" s="481">
        <f t="shared" si="7"/>
        <v>98410.851559999996</v>
      </c>
      <c r="L116" s="481">
        <f t="shared" si="4"/>
        <v>102347.2856224</v>
      </c>
      <c r="M116" s="14"/>
      <c r="N116" s="14"/>
      <c r="O116" s="359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"/>
    </row>
    <row r="117" spans="1:26" s="226" customFormat="1" ht="23.1" customHeight="1" x14ac:dyDescent="0.25">
      <c r="A117" s="207" t="s">
        <v>333</v>
      </c>
      <c r="B117" s="208" t="s">
        <v>334</v>
      </c>
      <c r="C117" s="209">
        <v>1</v>
      </c>
      <c r="D117" s="223" t="s">
        <v>335</v>
      </c>
      <c r="E117" s="224">
        <v>65039.44</v>
      </c>
      <c r="F117" s="64">
        <v>1.52</v>
      </c>
      <c r="G117" s="225">
        <v>1275.1500000000001</v>
      </c>
      <c r="H117" s="343">
        <v>66314.59</v>
      </c>
      <c r="I117" s="321"/>
      <c r="J117" s="481">
        <f t="shared" si="6"/>
        <v>92840.425999999992</v>
      </c>
      <c r="K117" s="481">
        <f t="shared" si="7"/>
        <v>98410.851559999996</v>
      </c>
      <c r="L117" s="481">
        <f t="shared" si="4"/>
        <v>102347.2856224</v>
      </c>
      <c r="M117" s="14"/>
      <c r="N117" s="14"/>
      <c r="O117" s="359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"/>
    </row>
    <row r="118" spans="1:26" s="226" customFormat="1" ht="14.85" customHeight="1" x14ac:dyDescent="0.25">
      <c r="A118" s="207" t="s">
        <v>336</v>
      </c>
      <c r="B118" s="208" t="s">
        <v>337</v>
      </c>
      <c r="C118" s="209">
        <v>1</v>
      </c>
      <c r="D118" s="223" t="s">
        <v>338</v>
      </c>
      <c r="E118" s="224">
        <v>65039.44</v>
      </c>
      <c r="F118" s="64">
        <v>1.52</v>
      </c>
      <c r="G118" s="225">
        <v>1275.1500000000001</v>
      </c>
      <c r="H118" s="343">
        <v>66314.59</v>
      </c>
      <c r="I118" s="321"/>
      <c r="J118" s="481">
        <f t="shared" si="6"/>
        <v>92840.425999999992</v>
      </c>
      <c r="K118" s="481">
        <f t="shared" si="7"/>
        <v>98410.851559999996</v>
      </c>
      <c r="L118" s="481">
        <f t="shared" si="4"/>
        <v>102347.2856224</v>
      </c>
      <c r="M118" s="14"/>
      <c r="N118" s="14"/>
      <c r="O118" s="359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"/>
    </row>
    <row r="119" spans="1:26" s="226" customFormat="1" ht="14.85" customHeight="1" x14ac:dyDescent="0.25">
      <c r="A119" s="207" t="s">
        <v>339</v>
      </c>
      <c r="B119" s="208" t="s">
        <v>340</v>
      </c>
      <c r="C119" s="209">
        <v>1</v>
      </c>
      <c r="D119" s="223" t="s">
        <v>341</v>
      </c>
      <c r="E119" s="224">
        <v>65039.44</v>
      </c>
      <c r="F119" s="64">
        <v>1.52</v>
      </c>
      <c r="G119" s="225">
        <v>1275.1500000000001</v>
      </c>
      <c r="H119" s="343">
        <v>66314.59</v>
      </c>
      <c r="I119" s="321"/>
      <c r="J119" s="481">
        <f t="shared" si="6"/>
        <v>92840.425999999992</v>
      </c>
      <c r="K119" s="481">
        <f t="shared" si="7"/>
        <v>98410.851559999996</v>
      </c>
      <c r="L119" s="481">
        <f t="shared" ref="L119:L182" si="8">K119*(1+$P$33)</f>
        <v>102347.2856224</v>
      </c>
      <c r="M119" s="14"/>
      <c r="N119" s="14"/>
      <c r="O119" s="359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"/>
    </row>
    <row r="120" spans="1:26" s="226" customFormat="1" ht="14.85" customHeight="1" x14ac:dyDescent="0.25">
      <c r="A120" s="207" t="s">
        <v>342</v>
      </c>
      <c r="B120" s="208" t="s">
        <v>343</v>
      </c>
      <c r="C120" s="209">
        <v>1</v>
      </c>
      <c r="D120" s="223" t="s">
        <v>344</v>
      </c>
      <c r="E120" s="224">
        <v>65039.44</v>
      </c>
      <c r="F120" s="64">
        <v>1.52</v>
      </c>
      <c r="G120" s="225">
        <v>1275.1500000000001</v>
      </c>
      <c r="H120" s="343">
        <v>66314.59</v>
      </c>
      <c r="I120" s="321"/>
      <c r="J120" s="481">
        <f t="shared" si="6"/>
        <v>92840.425999999992</v>
      </c>
      <c r="K120" s="481">
        <f t="shared" si="7"/>
        <v>98410.851559999996</v>
      </c>
      <c r="L120" s="481">
        <f t="shared" si="8"/>
        <v>102347.2856224</v>
      </c>
      <c r="M120" s="14"/>
      <c r="N120" s="14"/>
      <c r="O120" s="359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"/>
    </row>
    <row r="121" spans="1:26" s="226" customFormat="1" ht="22.35" customHeight="1" x14ac:dyDescent="0.25">
      <c r="A121" s="207" t="s">
        <v>345</v>
      </c>
      <c r="B121" s="208" t="s">
        <v>346</v>
      </c>
      <c r="C121" s="209">
        <v>1</v>
      </c>
      <c r="D121" s="223" t="s">
        <v>347</v>
      </c>
      <c r="E121" s="224">
        <v>65039.44</v>
      </c>
      <c r="F121" s="64">
        <v>1.52</v>
      </c>
      <c r="G121" s="225">
        <v>1275.1500000000001</v>
      </c>
      <c r="H121" s="343">
        <v>66314.59</v>
      </c>
      <c r="I121" s="321"/>
      <c r="J121" s="481">
        <f t="shared" si="6"/>
        <v>92840.425999999992</v>
      </c>
      <c r="K121" s="481">
        <f t="shared" si="7"/>
        <v>98410.851559999996</v>
      </c>
      <c r="L121" s="481">
        <f t="shared" si="8"/>
        <v>102347.2856224</v>
      </c>
      <c r="M121" s="14"/>
      <c r="N121" s="14"/>
      <c r="O121" s="359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"/>
    </row>
    <row r="122" spans="1:26" s="226" customFormat="1" ht="14.85" customHeight="1" x14ac:dyDescent="0.25">
      <c r="A122" s="207" t="s">
        <v>348</v>
      </c>
      <c r="B122" s="208" t="s">
        <v>349</v>
      </c>
      <c r="C122" s="209">
        <v>1</v>
      </c>
      <c r="D122" s="223" t="s">
        <v>350</v>
      </c>
      <c r="E122" s="224">
        <v>65039.44</v>
      </c>
      <c r="F122" s="64">
        <v>1.52</v>
      </c>
      <c r="G122" s="225">
        <v>1275.1500000000001</v>
      </c>
      <c r="H122" s="343">
        <v>66314.59</v>
      </c>
      <c r="I122" s="321"/>
      <c r="J122" s="481">
        <f t="shared" si="6"/>
        <v>92840.425999999992</v>
      </c>
      <c r="K122" s="481">
        <f t="shared" si="7"/>
        <v>98410.851559999996</v>
      </c>
      <c r="L122" s="481">
        <f t="shared" si="8"/>
        <v>102347.2856224</v>
      </c>
      <c r="M122" s="14"/>
      <c r="N122" s="14"/>
      <c r="O122" s="359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"/>
    </row>
    <row r="123" spans="1:26" s="226" customFormat="1" ht="14.85" customHeight="1" x14ac:dyDescent="0.25">
      <c r="A123" s="207" t="s">
        <v>351</v>
      </c>
      <c r="B123" s="208" t="s">
        <v>352</v>
      </c>
      <c r="C123" s="209">
        <v>1</v>
      </c>
      <c r="D123" s="223" t="s">
        <v>353</v>
      </c>
      <c r="E123" s="224">
        <v>65039.44</v>
      </c>
      <c r="F123" s="64">
        <v>1.52</v>
      </c>
      <c r="G123" s="225">
        <v>1275.1500000000001</v>
      </c>
      <c r="H123" s="343">
        <v>66314.59</v>
      </c>
      <c r="I123" s="321"/>
      <c r="J123" s="481">
        <f t="shared" si="6"/>
        <v>92840.425999999992</v>
      </c>
      <c r="K123" s="481">
        <f t="shared" si="7"/>
        <v>98410.851559999996</v>
      </c>
      <c r="L123" s="481">
        <f t="shared" si="8"/>
        <v>102347.2856224</v>
      </c>
      <c r="M123" s="14"/>
      <c r="N123" s="14"/>
      <c r="O123" s="359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"/>
    </row>
    <row r="124" spans="1:26" s="226" customFormat="1" ht="23.1" customHeight="1" x14ac:dyDescent="0.25">
      <c r="A124" s="207" t="s">
        <v>354</v>
      </c>
      <c r="B124" s="208" t="s">
        <v>355</v>
      </c>
      <c r="C124" s="209">
        <v>1</v>
      </c>
      <c r="D124" s="223" t="s">
        <v>356</v>
      </c>
      <c r="E124" s="224">
        <v>65039.44</v>
      </c>
      <c r="F124" s="64">
        <v>1.52</v>
      </c>
      <c r="G124" s="225">
        <v>1275.1500000000001</v>
      </c>
      <c r="H124" s="343">
        <v>66314.59</v>
      </c>
      <c r="I124" s="321"/>
      <c r="J124" s="481">
        <f t="shared" si="6"/>
        <v>92840.425999999992</v>
      </c>
      <c r="K124" s="481">
        <f t="shared" si="7"/>
        <v>98410.851559999996</v>
      </c>
      <c r="L124" s="481">
        <f t="shared" si="8"/>
        <v>102347.2856224</v>
      </c>
      <c r="M124" s="14"/>
      <c r="N124" s="14"/>
      <c r="O124" s="359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"/>
    </row>
    <row r="125" spans="1:26" s="226" customFormat="1" ht="23.1" customHeight="1" x14ac:dyDescent="0.25">
      <c r="A125" s="207" t="s">
        <v>357</v>
      </c>
      <c r="B125" s="208" t="s">
        <v>358</v>
      </c>
      <c r="C125" s="209">
        <v>1</v>
      </c>
      <c r="D125" s="223" t="s">
        <v>359</v>
      </c>
      <c r="E125" s="224">
        <v>65039.44</v>
      </c>
      <c r="F125" s="64">
        <v>1.52</v>
      </c>
      <c r="G125" s="225">
        <v>1275.1500000000001</v>
      </c>
      <c r="H125" s="343">
        <v>66314.59</v>
      </c>
      <c r="I125" s="321"/>
      <c r="J125" s="481">
        <f t="shared" si="6"/>
        <v>92840.425999999992</v>
      </c>
      <c r="K125" s="481">
        <f t="shared" si="7"/>
        <v>98410.851559999996</v>
      </c>
      <c r="L125" s="481">
        <f t="shared" si="8"/>
        <v>102347.2856224</v>
      </c>
      <c r="M125" s="14"/>
      <c r="N125" s="14"/>
      <c r="O125" s="359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"/>
    </row>
    <row r="126" spans="1:26" s="226" customFormat="1" ht="23.1" customHeight="1" x14ac:dyDescent="0.25">
      <c r="A126" s="207" t="s">
        <v>360</v>
      </c>
      <c r="B126" s="208" t="s">
        <v>361</v>
      </c>
      <c r="C126" s="209">
        <v>1</v>
      </c>
      <c r="D126" s="223" t="s">
        <v>362</v>
      </c>
      <c r="E126" s="224">
        <v>65039.44</v>
      </c>
      <c r="F126" s="64">
        <v>1.52</v>
      </c>
      <c r="G126" s="225">
        <v>1275.1500000000001</v>
      </c>
      <c r="H126" s="343">
        <v>66314.59</v>
      </c>
      <c r="I126" s="321"/>
      <c r="J126" s="481">
        <f t="shared" si="6"/>
        <v>92840.425999999992</v>
      </c>
      <c r="K126" s="481">
        <f t="shared" si="7"/>
        <v>98410.851559999996</v>
      </c>
      <c r="L126" s="481">
        <f t="shared" si="8"/>
        <v>102347.2856224</v>
      </c>
      <c r="M126" s="14"/>
      <c r="N126" s="14"/>
      <c r="O126" s="359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"/>
    </row>
    <row r="127" spans="1:26" s="226" customFormat="1" ht="23.1" customHeight="1" x14ac:dyDescent="0.25">
      <c r="A127" s="207" t="s">
        <v>363</v>
      </c>
      <c r="B127" s="208" t="s">
        <v>364</v>
      </c>
      <c r="C127" s="209">
        <v>1</v>
      </c>
      <c r="D127" s="223" t="s">
        <v>365</v>
      </c>
      <c r="E127" s="224">
        <v>65039.44</v>
      </c>
      <c r="F127" s="68">
        <v>1.2</v>
      </c>
      <c r="G127" s="227">
        <v>1006.7700000000001</v>
      </c>
      <c r="H127" s="344">
        <v>66046.210000000006</v>
      </c>
      <c r="I127" s="321"/>
      <c r="J127" s="481">
        <f t="shared" ref="J127" si="9">H127*(1+$P$31)</f>
        <v>92464.694000000003</v>
      </c>
      <c r="K127" s="481">
        <f t="shared" ref="K127" si="10">J127*(1+$P$32)</f>
        <v>98012.57564000001</v>
      </c>
      <c r="L127" s="481">
        <f t="shared" si="8"/>
        <v>101933.07866560001</v>
      </c>
      <c r="M127" s="14"/>
      <c r="N127" s="14"/>
      <c r="O127" s="359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"/>
    </row>
    <row r="128" spans="1:26" s="226" customFormat="1" ht="15" customHeight="1" x14ac:dyDescent="0.25">
      <c r="A128" s="159"/>
      <c r="B128" s="228" t="s">
        <v>70</v>
      </c>
      <c r="C128" s="229" t="s">
        <v>366</v>
      </c>
      <c r="D128" s="230"/>
      <c r="E128" s="218">
        <v>4292603.0999999987</v>
      </c>
      <c r="F128" s="231">
        <v>99.999999999999972</v>
      </c>
      <c r="G128" s="231">
        <v>83891.519999999975</v>
      </c>
      <c r="H128" s="345">
        <v>4376494.6199999973</v>
      </c>
      <c r="I128" s="325"/>
      <c r="J128" s="490">
        <f>SUM(J62:J127)</f>
        <v>6127092.4679999994</v>
      </c>
      <c r="K128" s="507">
        <f>SUM(K62:K127)</f>
        <v>6494718.0160800079</v>
      </c>
      <c r="L128" s="481">
        <f t="shared" si="8"/>
        <v>6754506.7367232088</v>
      </c>
      <c r="M128" s="14"/>
      <c r="N128" s="315"/>
      <c r="O128" s="360"/>
      <c r="P128" s="315"/>
      <c r="Q128" s="315"/>
      <c r="R128" s="315"/>
      <c r="S128" s="315"/>
      <c r="T128" s="315"/>
      <c r="U128" s="315"/>
      <c r="V128" s="315"/>
      <c r="W128" s="14"/>
      <c r="X128" s="14"/>
      <c r="Y128" s="14"/>
      <c r="Z128" s="1"/>
    </row>
    <row r="129" spans="1:26" ht="34.5" customHeight="1" x14ac:dyDescent="0.2">
      <c r="A129" s="173" t="s">
        <v>367</v>
      </c>
      <c r="B129" s="202" t="s">
        <v>38</v>
      </c>
      <c r="C129" s="232"/>
      <c r="D129" s="233"/>
      <c r="E129" s="221">
        <v>2013003.94</v>
      </c>
      <c r="F129" s="234">
        <v>8.3800000000000008</v>
      </c>
      <c r="G129" s="235">
        <v>39318.29</v>
      </c>
      <c r="H129" s="346">
        <v>2052322.23</v>
      </c>
      <c r="I129" s="326"/>
      <c r="J129" s="482"/>
      <c r="K129" s="481"/>
      <c r="L129" s="481"/>
      <c r="M129" s="14"/>
      <c r="N129" s="316"/>
      <c r="O129" s="318"/>
      <c r="P129" s="316"/>
      <c r="Q129" s="316"/>
      <c r="R129" s="316"/>
      <c r="S129" s="316"/>
      <c r="T129" s="316"/>
      <c r="U129" s="316"/>
      <c r="V129" s="316"/>
      <c r="W129" s="284"/>
      <c r="X129" s="112"/>
    </row>
    <row r="130" spans="1:26" s="226" customFormat="1" ht="11.25" customHeight="1" x14ac:dyDescent="0.25">
      <c r="A130" s="207" t="s">
        <v>97</v>
      </c>
      <c r="B130" s="208" t="s">
        <v>368</v>
      </c>
      <c r="C130" s="209">
        <v>1</v>
      </c>
      <c r="D130" s="223" t="s">
        <v>369</v>
      </c>
      <c r="E130" s="236">
        <v>503250.99</v>
      </c>
      <c r="F130" s="237">
        <v>25</v>
      </c>
      <c r="G130" s="238">
        <v>9829.57</v>
      </c>
      <c r="H130" s="347">
        <v>513080.56</v>
      </c>
      <c r="I130" s="327"/>
      <c r="J130" s="483">
        <f>H130*(1+$P$31)</f>
        <v>718312.78399999999</v>
      </c>
      <c r="K130" s="481">
        <f>J130*(1+$P$32)</f>
        <v>761411.55104000005</v>
      </c>
      <c r="L130" s="481">
        <f t="shared" si="8"/>
        <v>791868.01308160007</v>
      </c>
      <c r="M130" s="14"/>
      <c r="N130" s="240"/>
      <c r="O130" s="361"/>
      <c r="P130" s="240"/>
      <c r="Q130" s="240"/>
      <c r="R130" s="240"/>
      <c r="S130" s="240"/>
      <c r="T130" s="240"/>
      <c r="U130" s="240"/>
      <c r="V130" s="240"/>
      <c r="W130" s="240"/>
      <c r="X130" s="317"/>
      <c r="Y130" s="14"/>
      <c r="Z130" s="1"/>
    </row>
    <row r="131" spans="1:26" s="226" customFormat="1" ht="11.25" customHeight="1" x14ac:dyDescent="0.25">
      <c r="A131" s="207" t="s">
        <v>100</v>
      </c>
      <c r="B131" s="208" t="s">
        <v>370</v>
      </c>
      <c r="C131" s="209">
        <v>1</v>
      </c>
      <c r="D131" s="223" t="s">
        <v>371</v>
      </c>
      <c r="E131" s="236">
        <v>503250.99</v>
      </c>
      <c r="F131" s="237">
        <v>25</v>
      </c>
      <c r="G131" s="238">
        <v>9829.57</v>
      </c>
      <c r="H131" s="347">
        <v>513080.56</v>
      </c>
      <c r="I131" s="327"/>
      <c r="J131" s="483">
        <f t="shared" ref="J131:J133" si="11">H131*(1+$P$31)</f>
        <v>718312.78399999999</v>
      </c>
      <c r="K131" s="481">
        <f t="shared" ref="K131:K194" si="12">J131*(1+$P$32)</f>
        <v>761411.55104000005</v>
      </c>
      <c r="L131" s="481">
        <f t="shared" si="8"/>
        <v>791868.01308160007</v>
      </c>
      <c r="M131" s="14"/>
      <c r="N131" s="240"/>
      <c r="O131" s="361"/>
      <c r="P131" s="240"/>
      <c r="Q131" s="240"/>
      <c r="R131" s="240"/>
      <c r="S131" s="240"/>
      <c r="T131" s="240"/>
      <c r="U131" s="240"/>
      <c r="V131" s="240"/>
      <c r="W131" s="240"/>
      <c r="X131" s="317"/>
      <c r="Y131" s="14"/>
      <c r="Z131" s="1"/>
    </row>
    <row r="132" spans="1:26" s="226" customFormat="1" ht="11.25" customHeight="1" x14ac:dyDescent="0.25">
      <c r="A132" s="207" t="s">
        <v>103</v>
      </c>
      <c r="B132" s="208" t="s">
        <v>372</v>
      </c>
      <c r="C132" s="209">
        <v>1</v>
      </c>
      <c r="D132" s="223" t="s">
        <v>373</v>
      </c>
      <c r="E132" s="236">
        <v>503250.98</v>
      </c>
      <c r="F132" s="237">
        <v>25</v>
      </c>
      <c r="G132" s="238">
        <v>9829.57</v>
      </c>
      <c r="H132" s="347">
        <v>513080.55</v>
      </c>
      <c r="I132" s="327"/>
      <c r="J132" s="483">
        <f t="shared" si="11"/>
        <v>718312.7699999999</v>
      </c>
      <c r="K132" s="481">
        <f t="shared" si="12"/>
        <v>761411.53619999997</v>
      </c>
      <c r="L132" s="481">
        <f t="shared" si="8"/>
        <v>791867.99764800002</v>
      </c>
      <c r="M132" s="14"/>
      <c r="N132" s="240"/>
      <c r="O132" s="361"/>
      <c r="P132" s="240"/>
      <c r="Q132" s="240"/>
      <c r="R132" s="240"/>
      <c r="S132" s="240"/>
      <c r="T132" s="240"/>
      <c r="U132" s="240"/>
      <c r="V132" s="240"/>
      <c r="W132" s="240"/>
      <c r="X132" s="317"/>
      <c r="Y132" s="14"/>
      <c r="Z132" s="1"/>
    </row>
    <row r="133" spans="1:26" s="226" customFormat="1" ht="14.85" customHeight="1" x14ac:dyDescent="0.25">
      <c r="A133" s="207" t="s">
        <v>374</v>
      </c>
      <c r="B133" s="208" t="s">
        <v>375</v>
      </c>
      <c r="C133" s="209">
        <v>1</v>
      </c>
      <c r="D133" s="223" t="s">
        <v>376</v>
      </c>
      <c r="E133" s="236">
        <v>503250.98</v>
      </c>
      <c r="F133" s="237">
        <v>25</v>
      </c>
      <c r="G133" s="238">
        <v>9829.58</v>
      </c>
      <c r="H133" s="347">
        <v>513080.56</v>
      </c>
      <c r="I133" s="327"/>
      <c r="J133" s="483">
        <f t="shared" si="11"/>
        <v>718312.78399999999</v>
      </c>
      <c r="K133" s="481">
        <f t="shared" si="12"/>
        <v>761411.55104000005</v>
      </c>
      <c r="L133" s="481">
        <f t="shared" si="8"/>
        <v>791868.01308160007</v>
      </c>
      <c r="M133" s="14"/>
      <c r="N133" s="240"/>
      <c r="O133" s="361"/>
      <c r="P133" s="240"/>
      <c r="Q133" s="240"/>
      <c r="R133" s="240"/>
      <c r="S133" s="240"/>
      <c r="T133" s="240"/>
      <c r="U133" s="240"/>
      <c r="V133" s="240"/>
      <c r="W133" s="240"/>
      <c r="X133" s="317"/>
      <c r="Y133" s="14"/>
      <c r="Z133" s="1"/>
    </row>
    <row r="134" spans="1:26" s="226" customFormat="1" ht="15" customHeight="1" x14ac:dyDescent="0.25">
      <c r="A134" s="159"/>
      <c r="B134" s="228" t="s">
        <v>377</v>
      </c>
      <c r="C134" s="229" t="s">
        <v>71</v>
      </c>
      <c r="D134" s="241"/>
      <c r="E134" s="218">
        <v>2013003.94</v>
      </c>
      <c r="F134" s="218">
        <v>100</v>
      </c>
      <c r="G134" s="242">
        <v>39318.29</v>
      </c>
      <c r="H134" s="348">
        <v>2052322.23</v>
      </c>
      <c r="I134" s="328"/>
      <c r="J134" s="490">
        <f>SUM(J130:J133)</f>
        <v>2873251.122</v>
      </c>
      <c r="K134" s="507">
        <f t="shared" si="12"/>
        <v>3045646.1893200004</v>
      </c>
      <c r="L134" s="481">
        <f t="shared" si="8"/>
        <v>3167472.0368928006</v>
      </c>
      <c r="M134" s="14"/>
      <c r="N134" s="290"/>
      <c r="O134" s="362"/>
      <c r="P134" s="290"/>
      <c r="Q134" s="290"/>
      <c r="R134" s="290"/>
      <c r="S134" s="290"/>
      <c r="T134" s="290"/>
      <c r="U134" s="290"/>
      <c r="V134" s="290"/>
      <c r="W134" s="240"/>
      <c r="X134" s="14"/>
      <c r="Y134" s="14"/>
      <c r="Z134" s="1"/>
    </row>
    <row r="135" spans="1:26" ht="33.75" x14ac:dyDescent="0.2">
      <c r="A135" s="201" t="s">
        <v>378</v>
      </c>
      <c r="B135" s="243" t="s">
        <v>39</v>
      </c>
      <c r="C135" s="244">
        <v>1</v>
      </c>
      <c r="D135" s="245" t="s">
        <v>379</v>
      </c>
      <c r="E135" s="221">
        <v>724180.38</v>
      </c>
      <c r="F135" s="234">
        <v>3.01</v>
      </c>
      <c r="G135" s="235">
        <v>14122.68</v>
      </c>
      <c r="H135" s="491">
        <v>738303.06</v>
      </c>
      <c r="I135" s="326"/>
      <c r="J135" s="490">
        <f>H135*(1+$P$31)</f>
        <v>1033624.284</v>
      </c>
      <c r="K135" s="507">
        <f t="shared" si="12"/>
        <v>1095641.74104</v>
      </c>
      <c r="L135" s="481">
        <f t="shared" si="8"/>
        <v>1139467.4106816</v>
      </c>
      <c r="M135" s="14"/>
      <c r="N135" s="316"/>
      <c r="O135" s="318"/>
      <c r="P135" s="316"/>
      <c r="Q135" s="316"/>
      <c r="R135" s="316"/>
      <c r="S135" s="316"/>
      <c r="T135" s="316"/>
      <c r="U135" s="316"/>
      <c r="V135" s="316"/>
      <c r="W135" s="284"/>
      <c r="X135" s="112"/>
    </row>
    <row r="136" spans="1:26" x14ac:dyDescent="0.2">
      <c r="A136" s="196" t="s">
        <v>40</v>
      </c>
      <c r="B136" s="197" t="s">
        <v>41</v>
      </c>
      <c r="C136" s="246"/>
      <c r="D136" s="247"/>
      <c r="E136" s="248">
        <v>7968906.4000000004</v>
      </c>
      <c r="F136" s="249"/>
      <c r="G136" s="248">
        <v>155630.99</v>
      </c>
      <c r="H136" s="349">
        <v>8124537.3899999997</v>
      </c>
      <c r="I136" s="329"/>
      <c r="J136" s="484"/>
      <c r="K136" s="507"/>
      <c r="L136" s="481"/>
      <c r="M136" s="14"/>
      <c r="N136" s="318"/>
      <c r="O136" s="318"/>
      <c r="P136" s="318"/>
      <c r="Q136" s="318"/>
      <c r="R136" s="318"/>
      <c r="S136" s="318"/>
      <c r="T136" s="318"/>
      <c r="U136" s="318"/>
      <c r="V136" s="318"/>
      <c r="W136" s="284"/>
      <c r="X136" s="112"/>
    </row>
    <row r="137" spans="1:26" x14ac:dyDescent="0.2">
      <c r="A137" s="250" t="s">
        <v>158</v>
      </c>
      <c r="B137" s="251" t="s">
        <v>380</v>
      </c>
      <c r="C137" s="252"/>
      <c r="D137" s="253"/>
      <c r="E137" s="221">
        <v>3663765.64</v>
      </c>
      <c r="F137" s="234">
        <v>15.25</v>
      </c>
      <c r="G137" s="235">
        <v>71551.78</v>
      </c>
      <c r="H137" s="346">
        <v>3735317.42</v>
      </c>
      <c r="I137" s="326"/>
      <c r="J137" s="482"/>
      <c r="K137" s="507"/>
      <c r="L137" s="481"/>
      <c r="M137" s="14"/>
      <c r="N137" s="316"/>
      <c r="O137" s="318"/>
      <c r="P137" s="316"/>
      <c r="Q137" s="316"/>
      <c r="R137" s="316"/>
      <c r="S137" s="316"/>
      <c r="T137" s="316"/>
      <c r="U137" s="316"/>
      <c r="V137" s="316"/>
      <c r="W137" s="284"/>
      <c r="X137" s="112"/>
    </row>
    <row r="138" spans="1:26" x14ac:dyDescent="0.2">
      <c r="A138" s="254" t="s">
        <v>59</v>
      </c>
      <c r="B138" s="306" t="s">
        <v>381</v>
      </c>
      <c r="C138" s="209">
        <v>1</v>
      </c>
      <c r="D138" s="223" t="s">
        <v>382</v>
      </c>
      <c r="E138" s="236">
        <v>915941.41</v>
      </c>
      <c r="F138" s="237">
        <v>25</v>
      </c>
      <c r="G138" s="238">
        <v>17887.95</v>
      </c>
      <c r="H138" s="350">
        <v>933829.36</v>
      </c>
      <c r="I138" s="327"/>
      <c r="J138" s="483">
        <f>H138*(1+$P$31)</f>
        <v>1307361.1039999998</v>
      </c>
      <c r="K138" s="483">
        <f t="shared" si="12"/>
        <v>1385802.77024</v>
      </c>
      <c r="L138" s="481">
        <f t="shared" si="8"/>
        <v>1441234.8810496</v>
      </c>
      <c r="M138" s="14"/>
      <c r="N138" s="240"/>
      <c r="O138" s="361"/>
      <c r="P138" s="240"/>
      <c r="Q138" s="240"/>
      <c r="R138" s="240"/>
      <c r="S138" s="240"/>
      <c r="T138" s="240"/>
      <c r="U138" s="240"/>
      <c r="V138" s="240"/>
      <c r="W138" s="284"/>
      <c r="X138" s="112"/>
    </row>
    <row r="139" spans="1:26" x14ac:dyDescent="0.2">
      <c r="A139" s="254" t="s">
        <v>61</v>
      </c>
      <c r="B139" s="306" t="s">
        <v>383</v>
      </c>
      <c r="C139" s="209">
        <v>1</v>
      </c>
      <c r="D139" s="223" t="s">
        <v>384</v>
      </c>
      <c r="E139" s="236">
        <v>915941.41</v>
      </c>
      <c r="F139" s="237">
        <v>25</v>
      </c>
      <c r="G139" s="238">
        <v>17887.95</v>
      </c>
      <c r="H139" s="350">
        <v>933829.36</v>
      </c>
      <c r="I139" s="327"/>
      <c r="J139" s="483">
        <f t="shared" ref="J139:J141" si="13">H139*(1+$P$31)</f>
        <v>1307361.1039999998</v>
      </c>
      <c r="K139" s="483">
        <f t="shared" si="12"/>
        <v>1385802.77024</v>
      </c>
      <c r="L139" s="481">
        <f t="shared" si="8"/>
        <v>1441234.8810496</v>
      </c>
      <c r="M139" s="14"/>
      <c r="N139" s="240"/>
      <c r="O139" s="361"/>
      <c r="P139" s="240"/>
      <c r="Q139" s="240"/>
      <c r="R139" s="240"/>
      <c r="S139" s="240"/>
      <c r="T139" s="240"/>
      <c r="U139" s="240"/>
      <c r="V139" s="240"/>
      <c r="W139" s="284"/>
      <c r="X139" s="112"/>
    </row>
    <row r="140" spans="1:26" ht="22.5" x14ac:dyDescent="0.2">
      <c r="A140" s="254" t="s">
        <v>64</v>
      </c>
      <c r="B140" s="306" t="s">
        <v>385</v>
      </c>
      <c r="C140" s="209">
        <v>1</v>
      </c>
      <c r="D140" s="223" t="s">
        <v>386</v>
      </c>
      <c r="E140" s="236">
        <v>915941.41</v>
      </c>
      <c r="F140" s="237">
        <v>25</v>
      </c>
      <c r="G140" s="238">
        <v>17887.95</v>
      </c>
      <c r="H140" s="350">
        <v>933829.36</v>
      </c>
      <c r="I140" s="327"/>
      <c r="J140" s="483">
        <f t="shared" si="13"/>
        <v>1307361.1039999998</v>
      </c>
      <c r="K140" s="483">
        <f t="shared" si="12"/>
        <v>1385802.77024</v>
      </c>
      <c r="L140" s="481">
        <f t="shared" si="8"/>
        <v>1441234.8810496</v>
      </c>
      <c r="M140" s="14"/>
      <c r="N140" s="240"/>
      <c r="O140" s="361"/>
      <c r="P140" s="240"/>
      <c r="Q140" s="240"/>
      <c r="R140" s="240"/>
      <c r="S140" s="240"/>
      <c r="T140" s="240"/>
      <c r="U140" s="240"/>
      <c r="V140" s="240"/>
      <c r="W140" s="284"/>
      <c r="X140" s="112"/>
    </row>
    <row r="141" spans="1:26" ht="12.75" customHeight="1" x14ac:dyDescent="0.2">
      <c r="A141" s="254" t="s">
        <v>67</v>
      </c>
      <c r="B141" s="306" t="s">
        <v>387</v>
      </c>
      <c r="C141" s="209">
        <v>1</v>
      </c>
      <c r="D141" s="223" t="s">
        <v>388</v>
      </c>
      <c r="E141" s="255">
        <v>915941.41</v>
      </c>
      <c r="F141" s="237">
        <v>25</v>
      </c>
      <c r="G141" s="256">
        <v>17887.93</v>
      </c>
      <c r="H141" s="351">
        <v>933829.34000000008</v>
      </c>
      <c r="I141" s="327"/>
      <c r="J141" s="483">
        <f t="shared" si="13"/>
        <v>1307361.0760000001</v>
      </c>
      <c r="K141" s="483">
        <f t="shared" si="12"/>
        <v>1385802.7405600003</v>
      </c>
      <c r="L141" s="481">
        <f t="shared" si="8"/>
        <v>1441234.8501824003</v>
      </c>
      <c r="M141" s="14"/>
      <c r="N141" s="240"/>
      <c r="O141" s="361"/>
      <c r="P141" s="240"/>
      <c r="Q141" s="240"/>
      <c r="R141" s="240"/>
      <c r="S141" s="240"/>
      <c r="T141" s="240"/>
      <c r="U141" s="240"/>
      <c r="V141" s="240"/>
      <c r="W141" s="284"/>
      <c r="X141" s="112"/>
    </row>
    <row r="142" spans="1:26" ht="14.25" customHeight="1" x14ac:dyDescent="0.2">
      <c r="A142" s="173"/>
      <c r="B142" s="228" t="s">
        <v>389</v>
      </c>
      <c r="C142" s="229" t="s">
        <v>71</v>
      </c>
      <c r="D142" s="241"/>
      <c r="E142" s="218">
        <v>3663765.64</v>
      </c>
      <c r="F142" s="218">
        <v>100</v>
      </c>
      <c r="G142" s="242">
        <v>71551.78</v>
      </c>
      <c r="H142" s="348">
        <v>3735317.42</v>
      </c>
      <c r="I142" s="328"/>
      <c r="J142" s="490">
        <f>SUM(J138:J141)</f>
        <v>5229444.3879999993</v>
      </c>
      <c r="K142" s="507">
        <f t="shared" si="12"/>
        <v>5543211.0512799993</v>
      </c>
      <c r="L142" s="481">
        <f t="shared" si="8"/>
        <v>5764939.4933311995</v>
      </c>
      <c r="M142" s="14"/>
      <c r="N142" s="290"/>
      <c r="O142" s="362"/>
      <c r="P142" s="290"/>
      <c r="Q142" s="290"/>
      <c r="R142" s="290"/>
      <c r="S142" s="290"/>
      <c r="T142" s="290"/>
      <c r="U142" s="290"/>
      <c r="V142" s="290"/>
      <c r="W142" s="284"/>
      <c r="X142" s="14"/>
    </row>
    <row r="143" spans="1:26" ht="45.75" customHeight="1" x14ac:dyDescent="0.2">
      <c r="A143" s="201" t="s">
        <v>175</v>
      </c>
      <c r="B143" s="251" t="s">
        <v>390</v>
      </c>
      <c r="C143" s="252"/>
      <c r="D143" s="253"/>
      <c r="E143" s="221">
        <v>2438701.9300000002</v>
      </c>
      <c r="F143" s="234">
        <v>10.15</v>
      </c>
      <c r="G143" s="235">
        <v>47622.99</v>
      </c>
      <c r="H143" s="346">
        <v>2486324.9200000004</v>
      </c>
      <c r="I143" s="326"/>
      <c r="J143" s="482"/>
      <c r="K143" s="507"/>
      <c r="L143" s="481"/>
      <c r="M143" s="14"/>
      <c r="N143" s="316"/>
      <c r="O143" s="318"/>
      <c r="P143" s="316"/>
      <c r="Q143" s="316"/>
      <c r="R143" s="316"/>
      <c r="S143" s="316"/>
      <c r="T143" s="316"/>
      <c r="U143" s="316"/>
      <c r="V143" s="316"/>
      <c r="W143" s="284"/>
      <c r="X143" s="112"/>
    </row>
    <row r="144" spans="1:26" ht="12.6" customHeight="1" x14ac:dyDescent="0.2">
      <c r="A144" s="254" t="s">
        <v>72</v>
      </c>
      <c r="B144" s="305" t="s">
        <v>391</v>
      </c>
      <c r="C144" s="209">
        <v>1</v>
      </c>
      <c r="D144" s="223" t="s">
        <v>392</v>
      </c>
      <c r="E144" s="236">
        <v>50806.29</v>
      </c>
      <c r="F144" s="237">
        <v>2.0830000000000002</v>
      </c>
      <c r="G144" s="238">
        <v>991.99</v>
      </c>
      <c r="H144" s="350">
        <v>51798.28</v>
      </c>
      <c r="I144" s="327"/>
      <c r="J144" s="483">
        <f>H144*(1+$P$31)</f>
        <v>72517.59199999999</v>
      </c>
      <c r="K144" s="483">
        <f t="shared" si="12"/>
        <v>76868.647519999999</v>
      </c>
      <c r="L144" s="481">
        <f t="shared" si="8"/>
        <v>79943.393420799999</v>
      </c>
      <c r="M144" s="14"/>
      <c r="N144" s="240"/>
      <c r="O144" s="361"/>
      <c r="P144" s="240"/>
      <c r="Q144" s="240"/>
      <c r="R144" s="240"/>
      <c r="S144" s="240"/>
      <c r="T144" s="240"/>
      <c r="U144" s="240"/>
      <c r="V144" s="240"/>
      <c r="W144" s="284"/>
      <c r="X144" s="112"/>
    </row>
    <row r="145" spans="1:24" ht="12.6" customHeight="1" x14ac:dyDescent="0.2">
      <c r="A145" s="254" t="s">
        <v>75</v>
      </c>
      <c r="B145" s="305" t="s">
        <v>393</v>
      </c>
      <c r="C145" s="209">
        <v>1</v>
      </c>
      <c r="D145" s="223" t="s">
        <v>394</v>
      </c>
      <c r="E145" s="236">
        <v>50806.29</v>
      </c>
      <c r="F145" s="237">
        <v>2.0830000000000002</v>
      </c>
      <c r="G145" s="238">
        <v>991.99</v>
      </c>
      <c r="H145" s="350">
        <v>51798.28</v>
      </c>
      <c r="I145" s="327"/>
      <c r="J145" s="483">
        <f t="shared" ref="J145:J191" si="14">H145*(1+$P$31)</f>
        <v>72517.59199999999</v>
      </c>
      <c r="K145" s="483">
        <f t="shared" si="12"/>
        <v>76868.647519999999</v>
      </c>
      <c r="L145" s="481">
        <f t="shared" si="8"/>
        <v>79943.393420799999</v>
      </c>
      <c r="M145" s="14"/>
      <c r="N145" s="240"/>
      <c r="O145" s="361"/>
      <c r="P145" s="240"/>
      <c r="Q145" s="240"/>
      <c r="R145" s="240"/>
      <c r="S145" s="240"/>
      <c r="T145" s="240"/>
      <c r="U145" s="240"/>
      <c r="V145" s="240"/>
      <c r="W145" s="284"/>
      <c r="X145" s="112"/>
    </row>
    <row r="146" spans="1:24" ht="12.6" customHeight="1" x14ac:dyDescent="0.2">
      <c r="A146" s="254" t="s">
        <v>78</v>
      </c>
      <c r="B146" s="305" t="s">
        <v>395</v>
      </c>
      <c r="C146" s="209">
        <v>1</v>
      </c>
      <c r="D146" s="223" t="s">
        <v>396</v>
      </c>
      <c r="E146" s="236">
        <v>50806.29</v>
      </c>
      <c r="F146" s="237">
        <v>2.0830000000000002</v>
      </c>
      <c r="G146" s="238">
        <v>991.99</v>
      </c>
      <c r="H146" s="350">
        <v>51798.28</v>
      </c>
      <c r="I146" s="327"/>
      <c r="J146" s="483">
        <f t="shared" si="14"/>
        <v>72517.59199999999</v>
      </c>
      <c r="K146" s="483">
        <f t="shared" si="12"/>
        <v>76868.647519999999</v>
      </c>
      <c r="L146" s="481">
        <f t="shared" si="8"/>
        <v>79943.393420799999</v>
      </c>
      <c r="M146" s="14"/>
      <c r="N146" s="240"/>
      <c r="O146" s="361"/>
      <c r="P146" s="240"/>
      <c r="Q146" s="240"/>
      <c r="R146" s="240"/>
      <c r="S146" s="240"/>
      <c r="T146" s="240"/>
      <c r="U146" s="240"/>
      <c r="V146" s="240"/>
      <c r="W146" s="284"/>
      <c r="X146" s="112"/>
    </row>
    <row r="147" spans="1:24" ht="12.6" customHeight="1" x14ac:dyDescent="0.2">
      <c r="A147" s="254" t="s">
        <v>81</v>
      </c>
      <c r="B147" s="305" t="s">
        <v>397</v>
      </c>
      <c r="C147" s="209">
        <v>1</v>
      </c>
      <c r="D147" s="223" t="s">
        <v>398</v>
      </c>
      <c r="E147" s="236">
        <v>50806.29</v>
      </c>
      <c r="F147" s="237">
        <v>2.0830000000000002</v>
      </c>
      <c r="G147" s="238">
        <v>991.99</v>
      </c>
      <c r="H147" s="350">
        <v>51798.28</v>
      </c>
      <c r="I147" s="327"/>
      <c r="J147" s="483">
        <f t="shared" si="14"/>
        <v>72517.59199999999</v>
      </c>
      <c r="K147" s="483">
        <f t="shared" si="12"/>
        <v>76868.647519999999</v>
      </c>
      <c r="L147" s="481">
        <f t="shared" si="8"/>
        <v>79943.393420799999</v>
      </c>
      <c r="M147" s="14"/>
      <c r="N147" s="240"/>
      <c r="O147" s="361"/>
      <c r="P147" s="240"/>
      <c r="Q147" s="240"/>
      <c r="R147" s="240"/>
      <c r="S147" s="240"/>
      <c r="T147" s="240"/>
      <c r="U147" s="240"/>
      <c r="V147" s="240"/>
      <c r="W147" s="284"/>
      <c r="X147" s="112"/>
    </row>
    <row r="148" spans="1:24" ht="12.6" customHeight="1" x14ac:dyDescent="0.2">
      <c r="A148" s="254" t="s">
        <v>84</v>
      </c>
      <c r="B148" s="305" t="s">
        <v>399</v>
      </c>
      <c r="C148" s="209">
        <v>1</v>
      </c>
      <c r="D148" s="223" t="s">
        <v>400</v>
      </c>
      <c r="E148" s="236">
        <v>50806.29</v>
      </c>
      <c r="F148" s="237">
        <v>2.0830000000000002</v>
      </c>
      <c r="G148" s="238">
        <v>991.99</v>
      </c>
      <c r="H148" s="350">
        <v>51798.28</v>
      </c>
      <c r="I148" s="327"/>
      <c r="J148" s="483">
        <f t="shared" si="14"/>
        <v>72517.59199999999</v>
      </c>
      <c r="K148" s="483">
        <f t="shared" si="12"/>
        <v>76868.647519999999</v>
      </c>
      <c r="L148" s="481">
        <f t="shared" si="8"/>
        <v>79943.393420799999</v>
      </c>
      <c r="M148" s="14"/>
      <c r="N148" s="240"/>
      <c r="O148" s="361"/>
      <c r="P148" s="240"/>
      <c r="Q148" s="240"/>
      <c r="R148" s="240"/>
      <c r="S148" s="240"/>
      <c r="T148" s="240"/>
      <c r="U148" s="240"/>
      <c r="V148" s="240"/>
      <c r="W148" s="284"/>
      <c r="X148" s="112"/>
    </row>
    <row r="149" spans="1:24" ht="12.6" customHeight="1" x14ac:dyDescent="0.2">
      <c r="A149" s="254" t="s">
        <v>87</v>
      </c>
      <c r="B149" s="305" t="s">
        <v>401</v>
      </c>
      <c r="C149" s="209">
        <v>1</v>
      </c>
      <c r="D149" s="223" t="s">
        <v>402</v>
      </c>
      <c r="E149" s="236">
        <v>50806.29</v>
      </c>
      <c r="F149" s="237">
        <v>2.0830000000000002</v>
      </c>
      <c r="G149" s="238">
        <v>991.99</v>
      </c>
      <c r="H149" s="350">
        <v>51798.28</v>
      </c>
      <c r="I149" s="327"/>
      <c r="J149" s="483">
        <f t="shared" si="14"/>
        <v>72517.59199999999</v>
      </c>
      <c r="K149" s="483">
        <f t="shared" si="12"/>
        <v>76868.647519999999</v>
      </c>
      <c r="L149" s="481">
        <f t="shared" si="8"/>
        <v>79943.393420799999</v>
      </c>
      <c r="M149" s="14"/>
      <c r="N149" s="240"/>
      <c r="O149" s="361"/>
      <c r="P149" s="240"/>
      <c r="Q149" s="240"/>
      <c r="R149" s="240"/>
      <c r="S149" s="240"/>
      <c r="T149" s="240"/>
      <c r="U149" s="240"/>
      <c r="V149" s="240"/>
      <c r="W149" s="284"/>
      <c r="X149" s="112"/>
    </row>
    <row r="150" spans="1:24" ht="12.6" customHeight="1" x14ac:dyDescent="0.2">
      <c r="A150" s="254" t="s">
        <v>90</v>
      </c>
      <c r="B150" s="305" t="s">
        <v>403</v>
      </c>
      <c r="C150" s="209">
        <v>1</v>
      </c>
      <c r="D150" s="223" t="s">
        <v>404</v>
      </c>
      <c r="E150" s="236">
        <v>50806.29</v>
      </c>
      <c r="F150" s="237">
        <v>2.0830000000000002</v>
      </c>
      <c r="G150" s="238">
        <v>991.99</v>
      </c>
      <c r="H150" s="350">
        <v>51798.28</v>
      </c>
      <c r="I150" s="327"/>
      <c r="J150" s="483">
        <f t="shared" si="14"/>
        <v>72517.59199999999</v>
      </c>
      <c r="K150" s="483">
        <f t="shared" si="12"/>
        <v>76868.647519999999</v>
      </c>
      <c r="L150" s="481">
        <f t="shared" si="8"/>
        <v>79943.393420799999</v>
      </c>
      <c r="M150" s="14"/>
      <c r="N150" s="240"/>
      <c r="O150" s="361"/>
      <c r="P150" s="240"/>
      <c r="Q150" s="240"/>
      <c r="R150" s="240"/>
      <c r="S150" s="240"/>
      <c r="T150" s="240"/>
      <c r="U150" s="240"/>
      <c r="V150" s="240"/>
      <c r="W150" s="284"/>
      <c r="X150" s="112"/>
    </row>
    <row r="151" spans="1:24" ht="12.6" customHeight="1" x14ac:dyDescent="0.2">
      <c r="A151" s="254" t="s">
        <v>93</v>
      </c>
      <c r="B151" s="305" t="s">
        <v>405</v>
      </c>
      <c r="C151" s="209">
        <v>1</v>
      </c>
      <c r="D151" s="223" t="s">
        <v>406</v>
      </c>
      <c r="E151" s="236">
        <v>50806.29</v>
      </c>
      <c r="F151" s="237">
        <v>2.0830000000000002</v>
      </c>
      <c r="G151" s="238">
        <v>991.99</v>
      </c>
      <c r="H151" s="350">
        <v>51798.28</v>
      </c>
      <c r="I151" s="327"/>
      <c r="J151" s="483">
        <f t="shared" si="14"/>
        <v>72517.59199999999</v>
      </c>
      <c r="K151" s="483">
        <f t="shared" si="12"/>
        <v>76868.647519999999</v>
      </c>
      <c r="L151" s="481">
        <f t="shared" si="8"/>
        <v>79943.393420799999</v>
      </c>
      <c r="M151" s="14"/>
      <c r="N151" s="240"/>
      <c r="O151" s="361"/>
      <c r="P151" s="240"/>
      <c r="Q151" s="240"/>
      <c r="R151" s="240"/>
      <c r="S151" s="240"/>
      <c r="T151" s="240"/>
      <c r="U151" s="240"/>
      <c r="V151" s="240"/>
      <c r="W151" s="284"/>
      <c r="X151" s="112"/>
    </row>
    <row r="152" spans="1:24" ht="12.6" customHeight="1" x14ac:dyDescent="0.2">
      <c r="A152" s="254" t="s">
        <v>192</v>
      </c>
      <c r="B152" s="305" t="s">
        <v>407</v>
      </c>
      <c r="C152" s="209">
        <v>1</v>
      </c>
      <c r="D152" s="223" t="s">
        <v>408</v>
      </c>
      <c r="E152" s="236">
        <v>50806.29</v>
      </c>
      <c r="F152" s="237">
        <v>2.0830000000000002</v>
      </c>
      <c r="G152" s="238">
        <v>991.99</v>
      </c>
      <c r="H152" s="350">
        <v>51798.28</v>
      </c>
      <c r="I152" s="327"/>
      <c r="J152" s="483">
        <f t="shared" si="14"/>
        <v>72517.59199999999</v>
      </c>
      <c r="K152" s="483">
        <f t="shared" si="12"/>
        <v>76868.647519999999</v>
      </c>
      <c r="L152" s="481">
        <f t="shared" si="8"/>
        <v>79943.393420799999</v>
      </c>
      <c r="M152" s="14"/>
      <c r="N152" s="240"/>
      <c r="O152" s="361"/>
      <c r="P152" s="240"/>
      <c r="Q152" s="240"/>
      <c r="R152" s="240"/>
      <c r="S152" s="240"/>
      <c r="T152" s="240"/>
      <c r="U152" s="240"/>
      <c r="V152" s="240"/>
      <c r="W152" s="284"/>
      <c r="X152" s="112"/>
    </row>
    <row r="153" spans="1:24" ht="12.6" customHeight="1" x14ac:dyDescent="0.2">
      <c r="A153" s="254" t="s">
        <v>195</v>
      </c>
      <c r="B153" s="305" t="s">
        <v>409</v>
      </c>
      <c r="C153" s="209">
        <v>1</v>
      </c>
      <c r="D153" s="223" t="s">
        <v>410</v>
      </c>
      <c r="E153" s="236">
        <v>50806.29</v>
      </c>
      <c r="F153" s="237">
        <v>2.0830000000000002</v>
      </c>
      <c r="G153" s="238">
        <v>991.99</v>
      </c>
      <c r="H153" s="350">
        <v>51798.28</v>
      </c>
      <c r="I153" s="327"/>
      <c r="J153" s="483">
        <f t="shared" si="14"/>
        <v>72517.59199999999</v>
      </c>
      <c r="K153" s="483">
        <f t="shared" si="12"/>
        <v>76868.647519999999</v>
      </c>
      <c r="L153" s="481">
        <f t="shared" si="8"/>
        <v>79943.393420799999</v>
      </c>
      <c r="M153" s="14"/>
      <c r="N153" s="240"/>
      <c r="O153" s="361"/>
      <c r="P153" s="240"/>
      <c r="Q153" s="240"/>
      <c r="R153" s="240"/>
      <c r="S153" s="240"/>
      <c r="T153" s="240"/>
      <c r="U153" s="240"/>
      <c r="V153" s="240"/>
      <c r="W153" s="284"/>
      <c r="X153" s="112"/>
    </row>
    <row r="154" spans="1:24" ht="12.6" customHeight="1" x14ac:dyDescent="0.2">
      <c r="A154" s="254" t="s">
        <v>198</v>
      </c>
      <c r="B154" s="305" t="s">
        <v>411</v>
      </c>
      <c r="C154" s="209">
        <v>1</v>
      </c>
      <c r="D154" s="223" t="s">
        <v>412</v>
      </c>
      <c r="E154" s="236">
        <v>50806.29</v>
      </c>
      <c r="F154" s="237">
        <v>2.0830000000000002</v>
      </c>
      <c r="G154" s="238">
        <v>991.99</v>
      </c>
      <c r="H154" s="350">
        <v>51798.28</v>
      </c>
      <c r="I154" s="327"/>
      <c r="J154" s="483">
        <f t="shared" si="14"/>
        <v>72517.59199999999</v>
      </c>
      <c r="K154" s="483">
        <f t="shared" si="12"/>
        <v>76868.647519999999</v>
      </c>
      <c r="L154" s="481">
        <f t="shared" si="8"/>
        <v>79943.393420799999</v>
      </c>
      <c r="M154" s="14"/>
      <c r="N154" s="240"/>
      <c r="O154" s="361"/>
      <c r="P154" s="240"/>
      <c r="Q154" s="240"/>
      <c r="R154" s="240"/>
      <c r="S154" s="240"/>
      <c r="T154" s="240"/>
      <c r="U154" s="240"/>
      <c r="V154" s="240"/>
      <c r="W154" s="284"/>
      <c r="X154" s="112"/>
    </row>
    <row r="155" spans="1:24" ht="12.6" customHeight="1" x14ac:dyDescent="0.2">
      <c r="A155" s="254" t="s">
        <v>201</v>
      </c>
      <c r="B155" s="305" t="s">
        <v>413</v>
      </c>
      <c r="C155" s="209">
        <v>1</v>
      </c>
      <c r="D155" s="223" t="s">
        <v>414</v>
      </c>
      <c r="E155" s="236">
        <v>50806.29</v>
      </c>
      <c r="F155" s="237">
        <v>2.0830000000000002</v>
      </c>
      <c r="G155" s="238">
        <v>991.99</v>
      </c>
      <c r="H155" s="350">
        <v>51798.28</v>
      </c>
      <c r="I155" s="327"/>
      <c r="J155" s="483">
        <f t="shared" si="14"/>
        <v>72517.59199999999</v>
      </c>
      <c r="K155" s="483">
        <f t="shared" si="12"/>
        <v>76868.647519999999</v>
      </c>
      <c r="L155" s="481">
        <f t="shared" si="8"/>
        <v>79943.393420799999</v>
      </c>
      <c r="M155" s="14"/>
      <c r="N155" s="240"/>
      <c r="O155" s="361"/>
      <c r="P155" s="240"/>
      <c r="Q155" s="240"/>
      <c r="R155" s="240"/>
      <c r="S155" s="240"/>
      <c r="T155" s="240"/>
      <c r="U155" s="240"/>
      <c r="V155" s="240"/>
      <c r="W155" s="284"/>
      <c r="X155" s="112"/>
    </row>
    <row r="156" spans="1:24" ht="12.6" customHeight="1" x14ac:dyDescent="0.2">
      <c r="A156" s="254" t="s">
        <v>204</v>
      </c>
      <c r="B156" s="305" t="s">
        <v>415</v>
      </c>
      <c r="C156" s="209">
        <v>1</v>
      </c>
      <c r="D156" s="223" t="s">
        <v>416</v>
      </c>
      <c r="E156" s="236">
        <v>50806.29</v>
      </c>
      <c r="F156" s="237">
        <v>2.0830000000000002</v>
      </c>
      <c r="G156" s="238">
        <v>991.99</v>
      </c>
      <c r="H156" s="350">
        <v>51798.28</v>
      </c>
      <c r="I156" s="327"/>
      <c r="J156" s="483">
        <f t="shared" si="14"/>
        <v>72517.59199999999</v>
      </c>
      <c r="K156" s="483">
        <f t="shared" si="12"/>
        <v>76868.647519999999</v>
      </c>
      <c r="L156" s="481">
        <f t="shared" si="8"/>
        <v>79943.393420799999</v>
      </c>
      <c r="M156" s="14"/>
      <c r="N156" s="240"/>
      <c r="O156" s="361"/>
      <c r="P156" s="240"/>
      <c r="Q156" s="240"/>
      <c r="R156" s="240"/>
      <c r="S156" s="240"/>
      <c r="T156" s="240"/>
      <c r="U156" s="240"/>
      <c r="V156" s="240"/>
      <c r="W156" s="284"/>
      <c r="X156" s="112"/>
    </row>
    <row r="157" spans="1:24" ht="12.6" customHeight="1" x14ac:dyDescent="0.2">
      <c r="A157" s="254" t="s">
        <v>207</v>
      </c>
      <c r="B157" s="305" t="s">
        <v>417</v>
      </c>
      <c r="C157" s="209">
        <v>1</v>
      </c>
      <c r="D157" s="223" t="s">
        <v>418</v>
      </c>
      <c r="E157" s="236">
        <v>50806.29</v>
      </c>
      <c r="F157" s="237">
        <v>2.0830000000000002</v>
      </c>
      <c r="G157" s="238">
        <v>991.99</v>
      </c>
      <c r="H157" s="350">
        <v>51798.28</v>
      </c>
      <c r="I157" s="327"/>
      <c r="J157" s="483">
        <f t="shared" si="14"/>
        <v>72517.59199999999</v>
      </c>
      <c r="K157" s="483">
        <f t="shared" si="12"/>
        <v>76868.647519999999</v>
      </c>
      <c r="L157" s="481">
        <f t="shared" si="8"/>
        <v>79943.393420799999</v>
      </c>
      <c r="M157" s="14"/>
      <c r="N157" s="240"/>
      <c r="O157" s="361"/>
      <c r="P157" s="240"/>
      <c r="Q157" s="240"/>
      <c r="R157" s="240"/>
      <c r="S157" s="240"/>
      <c r="T157" s="240"/>
      <c r="U157" s="240"/>
      <c r="V157" s="240"/>
      <c r="W157" s="284"/>
      <c r="X157" s="112"/>
    </row>
    <row r="158" spans="1:24" ht="12.6" customHeight="1" x14ac:dyDescent="0.2">
      <c r="A158" s="254" t="s">
        <v>210</v>
      </c>
      <c r="B158" s="305" t="s">
        <v>419</v>
      </c>
      <c r="C158" s="209">
        <v>1</v>
      </c>
      <c r="D158" s="223" t="s">
        <v>420</v>
      </c>
      <c r="E158" s="236">
        <v>50806.29</v>
      </c>
      <c r="F158" s="237">
        <v>2.0830000000000002</v>
      </c>
      <c r="G158" s="238">
        <v>991.99</v>
      </c>
      <c r="H158" s="350">
        <v>51798.28</v>
      </c>
      <c r="I158" s="327"/>
      <c r="J158" s="483">
        <f t="shared" si="14"/>
        <v>72517.59199999999</v>
      </c>
      <c r="K158" s="483">
        <f t="shared" si="12"/>
        <v>76868.647519999999</v>
      </c>
      <c r="L158" s="481">
        <f t="shared" si="8"/>
        <v>79943.393420799999</v>
      </c>
      <c r="M158" s="14"/>
      <c r="N158" s="240"/>
      <c r="O158" s="361"/>
      <c r="P158" s="240"/>
      <c r="Q158" s="240"/>
      <c r="R158" s="240"/>
      <c r="S158" s="240"/>
      <c r="T158" s="240"/>
      <c r="U158" s="240"/>
      <c r="V158" s="240"/>
      <c r="W158" s="284"/>
      <c r="X158" s="112"/>
    </row>
    <row r="159" spans="1:24" ht="12.6" customHeight="1" x14ac:dyDescent="0.2">
      <c r="A159" s="254" t="s">
        <v>213</v>
      </c>
      <c r="B159" s="305" t="s">
        <v>421</v>
      </c>
      <c r="C159" s="209">
        <v>1</v>
      </c>
      <c r="D159" s="223" t="s">
        <v>422</v>
      </c>
      <c r="E159" s="236">
        <v>50806.29</v>
      </c>
      <c r="F159" s="237">
        <v>2.0830000000000002</v>
      </c>
      <c r="G159" s="238">
        <v>991.99</v>
      </c>
      <c r="H159" s="350">
        <v>51798.28</v>
      </c>
      <c r="I159" s="327"/>
      <c r="J159" s="483">
        <f t="shared" si="14"/>
        <v>72517.59199999999</v>
      </c>
      <c r="K159" s="483">
        <f t="shared" si="12"/>
        <v>76868.647519999999</v>
      </c>
      <c r="L159" s="481">
        <f t="shared" si="8"/>
        <v>79943.393420799999</v>
      </c>
      <c r="M159" s="14"/>
      <c r="N159" s="240"/>
      <c r="O159" s="361"/>
      <c r="P159" s="240"/>
      <c r="Q159" s="240"/>
      <c r="R159" s="240"/>
      <c r="S159" s="240"/>
      <c r="T159" s="240"/>
      <c r="U159" s="240"/>
      <c r="V159" s="240"/>
      <c r="W159" s="284"/>
      <c r="X159" s="112"/>
    </row>
    <row r="160" spans="1:24" ht="12.6" customHeight="1" x14ac:dyDescent="0.2">
      <c r="A160" s="254" t="s">
        <v>216</v>
      </c>
      <c r="B160" s="305" t="s">
        <v>423</v>
      </c>
      <c r="C160" s="209">
        <v>1</v>
      </c>
      <c r="D160" s="223" t="s">
        <v>424</v>
      </c>
      <c r="E160" s="236">
        <v>50806.29</v>
      </c>
      <c r="F160" s="237">
        <v>2.0830000000000002</v>
      </c>
      <c r="G160" s="238">
        <v>991.99</v>
      </c>
      <c r="H160" s="350">
        <v>51798.28</v>
      </c>
      <c r="I160" s="327"/>
      <c r="J160" s="483">
        <f t="shared" si="14"/>
        <v>72517.59199999999</v>
      </c>
      <c r="K160" s="483">
        <f t="shared" si="12"/>
        <v>76868.647519999999</v>
      </c>
      <c r="L160" s="481">
        <f t="shared" si="8"/>
        <v>79943.393420799999</v>
      </c>
      <c r="M160" s="14"/>
      <c r="N160" s="240"/>
      <c r="O160" s="361"/>
      <c r="P160" s="240"/>
      <c r="Q160" s="240"/>
      <c r="R160" s="240"/>
      <c r="S160" s="240"/>
      <c r="T160" s="240"/>
      <c r="U160" s="240"/>
      <c r="V160" s="240"/>
      <c r="W160" s="284"/>
      <c r="X160" s="112"/>
    </row>
    <row r="161" spans="1:24" ht="12.6" customHeight="1" x14ac:dyDescent="0.2">
      <c r="A161" s="254" t="s">
        <v>219</v>
      </c>
      <c r="B161" s="305" t="s">
        <v>425</v>
      </c>
      <c r="C161" s="209">
        <v>1</v>
      </c>
      <c r="D161" s="223" t="s">
        <v>426</v>
      </c>
      <c r="E161" s="236">
        <v>50806.29</v>
      </c>
      <c r="F161" s="237">
        <v>2.0830000000000002</v>
      </c>
      <c r="G161" s="238">
        <v>991.99</v>
      </c>
      <c r="H161" s="350">
        <v>51798.28</v>
      </c>
      <c r="I161" s="327"/>
      <c r="J161" s="483">
        <f t="shared" si="14"/>
        <v>72517.59199999999</v>
      </c>
      <c r="K161" s="483">
        <f t="shared" si="12"/>
        <v>76868.647519999999</v>
      </c>
      <c r="L161" s="481">
        <f t="shared" si="8"/>
        <v>79943.393420799999</v>
      </c>
      <c r="M161" s="14"/>
      <c r="N161" s="240"/>
      <c r="O161" s="361"/>
      <c r="P161" s="240"/>
      <c r="Q161" s="240"/>
      <c r="R161" s="240"/>
      <c r="S161" s="240"/>
      <c r="T161" s="240"/>
      <c r="U161" s="240"/>
      <c r="V161" s="240"/>
      <c r="W161" s="284"/>
      <c r="X161" s="112"/>
    </row>
    <row r="162" spans="1:24" ht="12.6" customHeight="1" x14ac:dyDescent="0.2">
      <c r="A162" s="254" t="s">
        <v>222</v>
      </c>
      <c r="B162" s="305" t="s">
        <v>427</v>
      </c>
      <c r="C162" s="209">
        <v>1</v>
      </c>
      <c r="D162" s="223" t="s">
        <v>428</v>
      </c>
      <c r="E162" s="236">
        <v>50806.29</v>
      </c>
      <c r="F162" s="237">
        <v>2.0830000000000002</v>
      </c>
      <c r="G162" s="238">
        <v>991.99</v>
      </c>
      <c r="H162" s="350">
        <v>51798.28</v>
      </c>
      <c r="I162" s="327"/>
      <c r="J162" s="483">
        <f t="shared" si="14"/>
        <v>72517.59199999999</v>
      </c>
      <c r="K162" s="483">
        <f t="shared" si="12"/>
        <v>76868.647519999999</v>
      </c>
      <c r="L162" s="481">
        <f t="shared" si="8"/>
        <v>79943.393420799999</v>
      </c>
      <c r="M162" s="14"/>
      <c r="N162" s="240"/>
      <c r="O162" s="361"/>
      <c r="P162" s="240"/>
      <c r="Q162" s="240"/>
      <c r="R162" s="240"/>
      <c r="S162" s="240"/>
      <c r="T162" s="240"/>
      <c r="U162" s="240"/>
      <c r="V162" s="240"/>
      <c r="W162" s="284"/>
      <c r="X162" s="112"/>
    </row>
    <row r="163" spans="1:24" ht="12.6" customHeight="1" x14ac:dyDescent="0.2">
      <c r="A163" s="254" t="s">
        <v>225</v>
      </c>
      <c r="B163" s="305" t="s">
        <v>429</v>
      </c>
      <c r="C163" s="209">
        <v>1</v>
      </c>
      <c r="D163" s="223" t="s">
        <v>430</v>
      </c>
      <c r="E163" s="236">
        <v>50806.29</v>
      </c>
      <c r="F163" s="237">
        <v>2.0830000000000002</v>
      </c>
      <c r="G163" s="238">
        <v>991.99</v>
      </c>
      <c r="H163" s="350">
        <v>51798.28</v>
      </c>
      <c r="I163" s="327"/>
      <c r="J163" s="483">
        <f t="shared" si="14"/>
        <v>72517.59199999999</v>
      </c>
      <c r="K163" s="483">
        <f t="shared" si="12"/>
        <v>76868.647519999999</v>
      </c>
      <c r="L163" s="481">
        <f t="shared" si="8"/>
        <v>79943.393420799999</v>
      </c>
      <c r="M163" s="14"/>
      <c r="N163" s="240"/>
      <c r="O163" s="361"/>
      <c r="P163" s="240"/>
      <c r="Q163" s="240"/>
      <c r="R163" s="240"/>
      <c r="S163" s="240"/>
      <c r="T163" s="240"/>
      <c r="U163" s="240"/>
      <c r="V163" s="240"/>
      <c r="W163" s="284"/>
      <c r="X163" s="112"/>
    </row>
    <row r="164" spans="1:24" ht="12.6" customHeight="1" x14ac:dyDescent="0.2">
      <c r="A164" s="254" t="s">
        <v>228</v>
      </c>
      <c r="B164" s="305" t="s">
        <v>431</v>
      </c>
      <c r="C164" s="209">
        <v>1</v>
      </c>
      <c r="D164" s="223" t="s">
        <v>432</v>
      </c>
      <c r="E164" s="236">
        <v>50806.29</v>
      </c>
      <c r="F164" s="237">
        <v>2.0830000000000002</v>
      </c>
      <c r="G164" s="238">
        <v>991.99</v>
      </c>
      <c r="H164" s="350">
        <v>51798.28</v>
      </c>
      <c r="I164" s="327"/>
      <c r="J164" s="483">
        <f t="shared" si="14"/>
        <v>72517.59199999999</v>
      </c>
      <c r="K164" s="483">
        <f t="shared" si="12"/>
        <v>76868.647519999999</v>
      </c>
      <c r="L164" s="481">
        <f t="shared" si="8"/>
        <v>79943.393420799999</v>
      </c>
      <c r="M164" s="14"/>
      <c r="N164" s="240"/>
      <c r="O164" s="361"/>
      <c r="P164" s="240"/>
      <c r="Q164" s="240"/>
      <c r="R164" s="240"/>
      <c r="S164" s="240"/>
      <c r="T164" s="240"/>
      <c r="U164" s="240"/>
      <c r="V164" s="240"/>
      <c r="W164" s="284"/>
      <c r="X164" s="112"/>
    </row>
    <row r="165" spans="1:24" ht="12.6" customHeight="1" x14ac:dyDescent="0.2">
      <c r="A165" s="254" t="s">
        <v>231</v>
      </c>
      <c r="B165" s="305" t="s">
        <v>433</v>
      </c>
      <c r="C165" s="209">
        <v>1</v>
      </c>
      <c r="D165" s="223" t="s">
        <v>434</v>
      </c>
      <c r="E165" s="236">
        <v>50806.29</v>
      </c>
      <c r="F165" s="237">
        <v>2.0830000000000002</v>
      </c>
      <c r="G165" s="238">
        <v>991.99</v>
      </c>
      <c r="H165" s="350">
        <v>51798.28</v>
      </c>
      <c r="I165" s="327"/>
      <c r="J165" s="483">
        <f t="shared" si="14"/>
        <v>72517.59199999999</v>
      </c>
      <c r="K165" s="483">
        <f t="shared" si="12"/>
        <v>76868.647519999999</v>
      </c>
      <c r="L165" s="481">
        <f t="shared" si="8"/>
        <v>79943.393420799999</v>
      </c>
      <c r="M165" s="14"/>
      <c r="N165" s="240"/>
      <c r="O165" s="361"/>
      <c r="P165" s="240"/>
      <c r="Q165" s="240"/>
      <c r="R165" s="240"/>
      <c r="S165" s="240"/>
      <c r="T165" s="240"/>
      <c r="U165" s="240"/>
      <c r="V165" s="240"/>
      <c r="W165" s="284"/>
      <c r="X165" s="112"/>
    </row>
    <row r="166" spans="1:24" ht="12.6" customHeight="1" x14ac:dyDescent="0.2">
      <c r="A166" s="254" t="s">
        <v>234</v>
      </c>
      <c r="B166" s="305" t="s">
        <v>435</v>
      </c>
      <c r="C166" s="209">
        <v>1</v>
      </c>
      <c r="D166" s="223" t="s">
        <v>436</v>
      </c>
      <c r="E166" s="236">
        <v>50806.29</v>
      </c>
      <c r="F166" s="237">
        <v>2.0830000000000002</v>
      </c>
      <c r="G166" s="238">
        <v>991.99</v>
      </c>
      <c r="H166" s="350">
        <v>51798.28</v>
      </c>
      <c r="I166" s="327"/>
      <c r="J166" s="483">
        <f t="shared" si="14"/>
        <v>72517.59199999999</v>
      </c>
      <c r="K166" s="483">
        <f t="shared" si="12"/>
        <v>76868.647519999999</v>
      </c>
      <c r="L166" s="481">
        <f t="shared" si="8"/>
        <v>79943.393420799999</v>
      </c>
      <c r="M166" s="14"/>
      <c r="N166" s="240"/>
      <c r="O166" s="361"/>
      <c r="P166" s="240"/>
      <c r="Q166" s="240"/>
      <c r="R166" s="240"/>
      <c r="S166" s="240"/>
      <c r="T166" s="240"/>
      <c r="U166" s="240"/>
      <c r="V166" s="240"/>
      <c r="W166" s="284"/>
      <c r="X166" s="112"/>
    </row>
    <row r="167" spans="1:24" ht="12.6" customHeight="1" x14ac:dyDescent="0.2">
      <c r="A167" s="254" t="s">
        <v>237</v>
      </c>
      <c r="B167" s="305" t="s">
        <v>437</v>
      </c>
      <c r="C167" s="209">
        <v>1</v>
      </c>
      <c r="D167" s="223" t="s">
        <v>438</v>
      </c>
      <c r="E167" s="236">
        <v>50806.29</v>
      </c>
      <c r="F167" s="237">
        <v>2.0830000000000002</v>
      </c>
      <c r="G167" s="238">
        <v>991.99</v>
      </c>
      <c r="H167" s="350">
        <v>51798.28</v>
      </c>
      <c r="I167" s="327"/>
      <c r="J167" s="483">
        <f t="shared" si="14"/>
        <v>72517.59199999999</v>
      </c>
      <c r="K167" s="483">
        <f t="shared" si="12"/>
        <v>76868.647519999999</v>
      </c>
      <c r="L167" s="481">
        <f t="shared" si="8"/>
        <v>79943.393420799999</v>
      </c>
      <c r="M167" s="14"/>
      <c r="N167" s="240"/>
      <c r="O167" s="361"/>
      <c r="P167" s="240"/>
      <c r="Q167" s="240"/>
      <c r="R167" s="240"/>
      <c r="S167" s="240"/>
      <c r="T167" s="240"/>
      <c r="U167" s="240"/>
      <c r="V167" s="240"/>
      <c r="W167" s="284"/>
      <c r="X167" s="112"/>
    </row>
    <row r="168" spans="1:24" ht="12.6" customHeight="1" x14ac:dyDescent="0.2">
      <c r="A168" s="254" t="s">
        <v>240</v>
      </c>
      <c r="B168" s="305" t="s">
        <v>439</v>
      </c>
      <c r="C168" s="209">
        <v>1</v>
      </c>
      <c r="D168" s="223" t="s">
        <v>440</v>
      </c>
      <c r="E168" s="236">
        <v>50806.29</v>
      </c>
      <c r="F168" s="237">
        <v>2.0830000000000002</v>
      </c>
      <c r="G168" s="238">
        <v>991.99</v>
      </c>
      <c r="H168" s="350">
        <v>51798.28</v>
      </c>
      <c r="I168" s="327"/>
      <c r="J168" s="483">
        <f t="shared" si="14"/>
        <v>72517.59199999999</v>
      </c>
      <c r="K168" s="483">
        <f t="shared" si="12"/>
        <v>76868.647519999999</v>
      </c>
      <c r="L168" s="481">
        <f t="shared" si="8"/>
        <v>79943.393420799999</v>
      </c>
      <c r="M168" s="14"/>
      <c r="N168" s="240"/>
      <c r="O168" s="361"/>
      <c r="P168" s="240"/>
      <c r="Q168" s="240"/>
      <c r="R168" s="240"/>
      <c r="S168" s="240"/>
      <c r="T168" s="240"/>
      <c r="U168" s="240"/>
      <c r="V168" s="240"/>
      <c r="W168" s="284"/>
      <c r="X168" s="112"/>
    </row>
    <row r="169" spans="1:24" ht="12.6" customHeight="1" x14ac:dyDescent="0.2">
      <c r="A169" s="254" t="s">
        <v>243</v>
      </c>
      <c r="B169" s="305" t="s">
        <v>441</v>
      </c>
      <c r="C169" s="209">
        <v>1</v>
      </c>
      <c r="D169" s="223" t="s">
        <v>442</v>
      </c>
      <c r="E169" s="236">
        <v>50806.29</v>
      </c>
      <c r="F169" s="237">
        <v>2.0830000000000002</v>
      </c>
      <c r="G169" s="238">
        <v>991.99</v>
      </c>
      <c r="H169" s="350">
        <v>51798.28</v>
      </c>
      <c r="I169" s="327"/>
      <c r="J169" s="483">
        <f t="shared" si="14"/>
        <v>72517.59199999999</v>
      </c>
      <c r="K169" s="483">
        <f t="shared" si="12"/>
        <v>76868.647519999999</v>
      </c>
      <c r="L169" s="481">
        <f t="shared" si="8"/>
        <v>79943.393420799999</v>
      </c>
      <c r="M169" s="14"/>
      <c r="N169" s="240"/>
      <c r="O169" s="361"/>
      <c r="P169" s="240"/>
      <c r="Q169" s="240"/>
      <c r="R169" s="240"/>
      <c r="S169" s="240"/>
      <c r="T169" s="240"/>
      <c r="U169" s="240"/>
      <c r="V169" s="240"/>
      <c r="W169" s="284"/>
      <c r="X169" s="112"/>
    </row>
    <row r="170" spans="1:24" ht="22.35" customHeight="1" x14ac:dyDescent="0.2">
      <c r="A170" s="254" t="s">
        <v>246</v>
      </c>
      <c r="B170" s="305" t="s">
        <v>443</v>
      </c>
      <c r="C170" s="209">
        <v>1</v>
      </c>
      <c r="D170" s="223" t="s">
        <v>444</v>
      </c>
      <c r="E170" s="236">
        <v>50806.29</v>
      </c>
      <c r="F170" s="237">
        <v>2.0830000000000002</v>
      </c>
      <c r="G170" s="238">
        <v>991.99</v>
      </c>
      <c r="H170" s="350">
        <v>51798.28</v>
      </c>
      <c r="I170" s="327"/>
      <c r="J170" s="483">
        <f t="shared" si="14"/>
        <v>72517.59199999999</v>
      </c>
      <c r="K170" s="483">
        <f t="shared" si="12"/>
        <v>76868.647519999999</v>
      </c>
      <c r="L170" s="481">
        <f t="shared" si="8"/>
        <v>79943.393420799999</v>
      </c>
      <c r="M170" s="14"/>
      <c r="N170" s="240"/>
      <c r="O170" s="361"/>
      <c r="P170" s="240"/>
      <c r="Q170" s="240"/>
      <c r="R170" s="240"/>
      <c r="S170" s="240"/>
      <c r="T170" s="240"/>
      <c r="U170" s="240"/>
      <c r="V170" s="240"/>
      <c r="W170" s="284"/>
      <c r="X170" s="112"/>
    </row>
    <row r="171" spans="1:24" ht="22.35" customHeight="1" x14ac:dyDescent="0.2">
      <c r="A171" s="254" t="s">
        <v>249</v>
      </c>
      <c r="B171" s="305" t="s">
        <v>445</v>
      </c>
      <c r="C171" s="209">
        <v>1</v>
      </c>
      <c r="D171" s="223" t="s">
        <v>446</v>
      </c>
      <c r="E171" s="236">
        <v>50806.29</v>
      </c>
      <c r="F171" s="237">
        <v>2.0830000000000002</v>
      </c>
      <c r="G171" s="238">
        <v>991.99</v>
      </c>
      <c r="H171" s="350">
        <v>51798.28</v>
      </c>
      <c r="I171" s="327"/>
      <c r="J171" s="483">
        <f t="shared" si="14"/>
        <v>72517.59199999999</v>
      </c>
      <c r="K171" s="483">
        <f t="shared" si="12"/>
        <v>76868.647519999999</v>
      </c>
      <c r="L171" s="481">
        <f t="shared" si="8"/>
        <v>79943.393420799999</v>
      </c>
      <c r="M171" s="14"/>
      <c r="N171" s="240"/>
      <c r="O171" s="361"/>
      <c r="P171" s="240"/>
      <c r="Q171" s="240"/>
      <c r="R171" s="240"/>
      <c r="S171" s="240"/>
      <c r="T171" s="240"/>
      <c r="U171" s="240"/>
      <c r="V171" s="240"/>
      <c r="W171" s="284"/>
      <c r="X171" s="112"/>
    </row>
    <row r="172" spans="1:24" ht="12.6" customHeight="1" x14ac:dyDescent="0.2">
      <c r="A172" s="254" t="s">
        <v>252</v>
      </c>
      <c r="B172" s="305" t="s">
        <v>447</v>
      </c>
      <c r="C172" s="209">
        <v>1</v>
      </c>
      <c r="D172" s="223" t="s">
        <v>448</v>
      </c>
      <c r="E172" s="236">
        <v>50806.29</v>
      </c>
      <c r="F172" s="237">
        <v>2.0830000000000002</v>
      </c>
      <c r="G172" s="238">
        <v>991.99</v>
      </c>
      <c r="H172" s="350">
        <v>51798.28</v>
      </c>
      <c r="I172" s="327"/>
      <c r="J172" s="483">
        <f t="shared" si="14"/>
        <v>72517.59199999999</v>
      </c>
      <c r="K172" s="483">
        <f t="shared" si="12"/>
        <v>76868.647519999999</v>
      </c>
      <c r="L172" s="481">
        <f t="shared" si="8"/>
        <v>79943.393420799999</v>
      </c>
      <c r="M172" s="14"/>
      <c r="N172" s="240"/>
      <c r="O172" s="361"/>
      <c r="P172" s="240"/>
      <c r="Q172" s="240"/>
      <c r="R172" s="240"/>
      <c r="S172" s="240"/>
      <c r="T172" s="240"/>
      <c r="U172" s="240"/>
      <c r="V172" s="240"/>
      <c r="W172" s="284"/>
      <c r="X172" s="112"/>
    </row>
    <row r="173" spans="1:24" ht="12.6" customHeight="1" x14ac:dyDescent="0.2">
      <c r="A173" s="254" t="s">
        <v>255</v>
      </c>
      <c r="B173" s="305" t="s">
        <v>449</v>
      </c>
      <c r="C173" s="209">
        <v>1</v>
      </c>
      <c r="D173" s="223" t="s">
        <v>450</v>
      </c>
      <c r="E173" s="236">
        <v>50806.29</v>
      </c>
      <c r="F173" s="237">
        <v>2.0830000000000002</v>
      </c>
      <c r="G173" s="238">
        <v>991.99</v>
      </c>
      <c r="H173" s="350">
        <v>51798.28</v>
      </c>
      <c r="I173" s="327"/>
      <c r="J173" s="483">
        <f t="shared" si="14"/>
        <v>72517.59199999999</v>
      </c>
      <c r="K173" s="483">
        <f t="shared" si="12"/>
        <v>76868.647519999999</v>
      </c>
      <c r="L173" s="481">
        <f t="shared" si="8"/>
        <v>79943.393420799999</v>
      </c>
      <c r="M173" s="14"/>
      <c r="N173" s="240"/>
      <c r="O173" s="361"/>
      <c r="P173" s="240"/>
      <c r="Q173" s="240"/>
      <c r="R173" s="240"/>
      <c r="S173" s="240"/>
      <c r="T173" s="240"/>
      <c r="U173" s="240"/>
      <c r="V173" s="240"/>
      <c r="W173" s="284"/>
      <c r="X173" s="112"/>
    </row>
    <row r="174" spans="1:24" ht="22.35" customHeight="1" x14ac:dyDescent="0.2">
      <c r="A174" s="254" t="s">
        <v>258</v>
      </c>
      <c r="B174" s="305" t="s">
        <v>451</v>
      </c>
      <c r="C174" s="209">
        <v>1</v>
      </c>
      <c r="D174" s="223" t="s">
        <v>452</v>
      </c>
      <c r="E174" s="236">
        <v>50806.29</v>
      </c>
      <c r="F174" s="237">
        <v>2.0830000000000002</v>
      </c>
      <c r="G174" s="238">
        <v>991.99</v>
      </c>
      <c r="H174" s="350">
        <v>51798.28</v>
      </c>
      <c r="I174" s="327"/>
      <c r="J174" s="483">
        <f t="shared" si="14"/>
        <v>72517.59199999999</v>
      </c>
      <c r="K174" s="483">
        <f t="shared" si="12"/>
        <v>76868.647519999999</v>
      </c>
      <c r="L174" s="481">
        <f t="shared" si="8"/>
        <v>79943.393420799999</v>
      </c>
      <c r="M174" s="14"/>
      <c r="N174" s="240"/>
      <c r="O174" s="361"/>
      <c r="P174" s="240"/>
      <c r="Q174" s="240"/>
      <c r="R174" s="240"/>
      <c r="S174" s="240"/>
      <c r="T174" s="240"/>
      <c r="U174" s="240"/>
      <c r="V174" s="240"/>
      <c r="W174" s="284"/>
      <c r="X174" s="112"/>
    </row>
    <row r="175" spans="1:24" ht="22.35" customHeight="1" x14ac:dyDescent="0.2">
      <c r="A175" s="254" t="s">
        <v>261</v>
      </c>
      <c r="B175" s="305" t="s">
        <v>453</v>
      </c>
      <c r="C175" s="209">
        <v>1</v>
      </c>
      <c r="D175" s="223" t="s">
        <v>454</v>
      </c>
      <c r="E175" s="236">
        <v>50806.29</v>
      </c>
      <c r="F175" s="237">
        <v>2.0830000000000002</v>
      </c>
      <c r="G175" s="238">
        <v>991.99</v>
      </c>
      <c r="H175" s="350">
        <v>51798.28</v>
      </c>
      <c r="I175" s="327"/>
      <c r="J175" s="483">
        <f t="shared" si="14"/>
        <v>72517.59199999999</v>
      </c>
      <c r="K175" s="483">
        <f t="shared" si="12"/>
        <v>76868.647519999999</v>
      </c>
      <c r="L175" s="481">
        <f t="shared" si="8"/>
        <v>79943.393420799999</v>
      </c>
      <c r="M175" s="14"/>
      <c r="N175" s="240"/>
      <c r="O175" s="361"/>
      <c r="P175" s="240"/>
      <c r="Q175" s="240"/>
      <c r="R175" s="240"/>
      <c r="S175" s="240"/>
      <c r="T175" s="240"/>
      <c r="U175" s="240"/>
      <c r="V175" s="240"/>
      <c r="W175" s="284"/>
      <c r="X175" s="112"/>
    </row>
    <row r="176" spans="1:24" ht="22.35" customHeight="1" x14ac:dyDescent="0.2">
      <c r="A176" s="254" t="s">
        <v>264</v>
      </c>
      <c r="B176" s="305" t="s">
        <v>455</v>
      </c>
      <c r="C176" s="209">
        <v>1</v>
      </c>
      <c r="D176" s="223" t="s">
        <v>456</v>
      </c>
      <c r="E176" s="236">
        <v>50806.29</v>
      </c>
      <c r="F176" s="237">
        <v>2.0830000000000002</v>
      </c>
      <c r="G176" s="238">
        <v>991.99</v>
      </c>
      <c r="H176" s="350">
        <v>51798.28</v>
      </c>
      <c r="I176" s="327"/>
      <c r="J176" s="483">
        <f t="shared" si="14"/>
        <v>72517.59199999999</v>
      </c>
      <c r="K176" s="483">
        <f t="shared" si="12"/>
        <v>76868.647519999999</v>
      </c>
      <c r="L176" s="481">
        <f t="shared" si="8"/>
        <v>79943.393420799999</v>
      </c>
      <c r="M176" s="14"/>
      <c r="N176" s="240"/>
      <c r="O176" s="361"/>
      <c r="P176" s="240"/>
      <c r="Q176" s="240"/>
      <c r="R176" s="240"/>
      <c r="S176" s="240"/>
      <c r="T176" s="240"/>
      <c r="U176" s="240"/>
      <c r="V176" s="240"/>
      <c r="W176" s="284"/>
      <c r="X176" s="112"/>
    </row>
    <row r="177" spans="1:24" ht="22.35" customHeight="1" x14ac:dyDescent="0.2">
      <c r="A177" s="254" t="s">
        <v>267</v>
      </c>
      <c r="B177" s="305" t="s">
        <v>457</v>
      </c>
      <c r="C177" s="209">
        <v>1</v>
      </c>
      <c r="D177" s="223" t="s">
        <v>458</v>
      </c>
      <c r="E177" s="236">
        <v>50806.29</v>
      </c>
      <c r="F177" s="237">
        <v>2.0830000000000002</v>
      </c>
      <c r="G177" s="238">
        <v>991.99</v>
      </c>
      <c r="H177" s="350">
        <v>51798.28</v>
      </c>
      <c r="I177" s="327"/>
      <c r="J177" s="483">
        <f t="shared" si="14"/>
        <v>72517.59199999999</v>
      </c>
      <c r="K177" s="483">
        <f t="shared" si="12"/>
        <v>76868.647519999999</v>
      </c>
      <c r="L177" s="481">
        <f t="shared" si="8"/>
        <v>79943.393420799999</v>
      </c>
      <c r="M177" s="14"/>
      <c r="N177" s="240"/>
      <c r="O177" s="361"/>
      <c r="P177" s="240"/>
      <c r="Q177" s="240"/>
      <c r="R177" s="240"/>
      <c r="S177" s="240"/>
      <c r="T177" s="240"/>
      <c r="U177" s="240"/>
      <c r="V177" s="240"/>
      <c r="W177" s="284"/>
      <c r="X177" s="112"/>
    </row>
    <row r="178" spans="1:24" ht="22.35" customHeight="1" x14ac:dyDescent="0.2">
      <c r="A178" s="254" t="s">
        <v>270</v>
      </c>
      <c r="B178" s="305" t="s">
        <v>459</v>
      </c>
      <c r="C178" s="209">
        <v>1</v>
      </c>
      <c r="D178" s="223" t="s">
        <v>460</v>
      </c>
      <c r="E178" s="236">
        <v>50806.29</v>
      </c>
      <c r="F178" s="237">
        <v>2.0830000000000002</v>
      </c>
      <c r="G178" s="238">
        <v>991.99</v>
      </c>
      <c r="H178" s="350">
        <v>51798.28</v>
      </c>
      <c r="I178" s="327"/>
      <c r="J178" s="483">
        <f t="shared" si="14"/>
        <v>72517.59199999999</v>
      </c>
      <c r="K178" s="483">
        <f t="shared" si="12"/>
        <v>76868.647519999999</v>
      </c>
      <c r="L178" s="481">
        <f t="shared" si="8"/>
        <v>79943.393420799999</v>
      </c>
      <c r="M178" s="14"/>
      <c r="N178" s="240"/>
      <c r="O178" s="361"/>
      <c r="P178" s="240"/>
      <c r="Q178" s="240"/>
      <c r="R178" s="240"/>
      <c r="S178" s="240"/>
      <c r="T178" s="240"/>
      <c r="U178" s="240"/>
      <c r="V178" s="240"/>
      <c r="W178" s="284"/>
      <c r="X178" s="112"/>
    </row>
    <row r="179" spans="1:24" ht="22.35" customHeight="1" x14ac:dyDescent="0.2">
      <c r="A179" s="254" t="s">
        <v>273</v>
      </c>
      <c r="B179" s="305" t="s">
        <v>461</v>
      </c>
      <c r="C179" s="209">
        <v>1</v>
      </c>
      <c r="D179" s="223" t="s">
        <v>462</v>
      </c>
      <c r="E179" s="236">
        <v>50806.29</v>
      </c>
      <c r="F179" s="237">
        <v>2.0830000000000002</v>
      </c>
      <c r="G179" s="238">
        <v>991.99</v>
      </c>
      <c r="H179" s="350">
        <v>51798.28</v>
      </c>
      <c r="I179" s="327"/>
      <c r="J179" s="483">
        <f t="shared" si="14"/>
        <v>72517.59199999999</v>
      </c>
      <c r="K179" s="483">
        <f t="shared" si="12"/>
        <v>76868.647519999999</v>
      </c>
      <c r="L179" s="481">
        <f t="shared" si="8"/>
        <v>79943.393420799999</v>
      </c>
      <c r="M179" s="14"/>
      <c r="N179" s="240"/>
      <c r="O179" s="361"/>
      <c r="P179" s="240"/>
      <c r="Q179" s="240"/>
      <c r="R179" s="240"/>
      <c r="S179" s="240"/>
      <c r="T179" s="240"/>
      <c r="U179" s="240"/>
      <c r="V179" s="240"/>
      <c r="W179" s="284"/>
      <c r="X179" s="112"/>
    </row>
    <row r="180" spans="1:24" s="437" customFormat="1" ht="21.75" customHeight="1" x14ac:dyDescent="0.2">
      <c r="A180" s="441" t="s">
        <v>276</v>
      </c>
      <c r="B180" s="305" t="s">
        <v>463</v>
      </c>
      <c r="C180" s="209">
        <v>1</v>
      </c>
      <c r="D180" s="223" t="s">
        <v>464</v>
      </c>
      <c r="E180" s="255">
        <v>50806.29</v>
      </c>
      <c r="F180" s="237">
        <v>2.0830000000000002</v>
      </c>
      <c r="G180" s="256">
        <v>991.99</v>
      </c>
      <c r="H180" s="351">
        <v>51798.28</v>
      </c>
      <c r="I180" s="584"/>
      <c r="J180" s="483">
        <f t="shared" si="14"/>
        <v>72517.59199999999</v>
      </c>
      <c r="K180" s="483">
        <f t="shared" si="12"/>
        <v>76868.647519999999</v>
      </c>
      <c r="L180" s="481">
        <f t="shared" si="8"/>
        <v>79943.393420799999</v>
      </c>
      <c r="M180" s="14"/>
      <c r="N180" s="434"/>
      <c r="O180" s="435"/>
      <c r="P180" s="434"/>
      <c r="Q180" s="434"/>
      <c r="R180" s="434"/>
      <c r="S180" s="434"/>
      <c r="T180" s="434"/>
      <c r="U180" s="434"/>
      <c r="V180" s="434"/>
      <c r="W180" s="439"/>
      <c r="X180" s="440"/>
    </row>
    <row r="181" spans="1:24" s="437" customFormat="1" ht="22.35" customHeight="1" x14ac:dyDescent="0.2">
      <c r="A181" s="441" t="s">
        <v>279</v>
      </c>
      <c r="B181" s="305" t="s">
        <v>465</v>
      </c>
      <c r="C181" s="209">
        <v>1</v>
      </c>
      <c r="D181" s="223" t="s">
        <v>466</v>
      </c>
      <c r="E181" s="255">
        <v>50806.29</v>
      </c>
      <c r="F181" s="237">
        <v>2.0830000000000002</v>
      </c>
      <c r="G181" s="256">
        <v>991.99</v>
      </c>
      <c r="H181" s="351">
        <v>51798.28</v>
      </c>
      <c r="I181" s="584"/>
      <c r="J181" s="483">
        <f t="shared" si="14"/>
        <v>72517.59199999999</v>
      </c>
      <c r="K181" s="483">
        <f t="shared" si="12"/>
        <v>76868.647519999999</v>
      </c>
      <c r="L181" s="481">
        <f t="shared" si="8"/>
        <v>79943.393420799999</v>
      </c>
      <c r="M181" s="14"/>
      <c r="N181" s="434"/>
      <c r="O181" s="435"/>
      <c r="P181" s="434"/>
      <c r="Q181" s="434"/>
      <c r="R181" s="434"/>
      <c r="S181" s="434"/>
      <c r="T181" s="434"/>
      <c r="U181" s="434"/>
      <c r="V181" s="434"/>
      <c r="W181" s="439"/>
      <c r="X181" s="440"/>
    </row>
    <row r="182" spans="1:24" ht="22.35" customHeight="1" x14ac:dyDescent="0.2">
      <c r="A182" s="254" t="s">
        <v>282</v>
      </c>
      <c r="B182" s="305" t="s">
        <v>467</v>
      </c>
      <c r="C182" s="209">
        <v>1</v>
      </c>
      <c r="D182" s="223" t="s">
        <v>468</v>
      </c>
      <c r="E182" s="236">
        <v>50806.29</v>
      </c>
      <c r="F182" s="237">
        <v>2.0830000000000002</v>
      </c>
      <c r="G182" s="238">
        <v>991.99</v>
      </c>
      <c r="H182" s="350">
        <v>51798.28</v>
      </c>
      <c r="I182" s="327"/>
      <c r="J182" s="483">
        <f t="shared" si="14"/>
        <v>72517.59199999999</v>
      </c>
      <c r="K182" s="483">
        <f t="shared" si="12"/>
        <v>76868.647519999999</v>
      </c>
      <c r="L182" s="481">
        <f t="shared" si="8"/>
        <v>79943.393420799999</v>
      </c>
      <c r="M182" s="14"/>
      <c r="N182" s="240"/>
      <c r="O182" s="361"/>
      <c r="P182" s="240"/>
      <c r="Q182" s="240"/>
      <c r="R182" s="240"/>
      <c r="S182" s="240"/>
      <c r="T182" s="240"/>
      <c r="U182" s="240"/>
      <c r="V182" s="240"/>
      <c r="W182" s="284"/>
      <c r="X182" s="112"/>
    </row>
    <row r="183" spans="1:24" ht="12.6" customHeight="1" x14ac:dyDescent="0.2">
      <c r="A183" s="254" t="s">
        <v>285</v>
      </c>
      <c r="B183" s="305" t="s">
        <v>469</v>
      </c>
      <c r="C183" s="209">
        <v>1</v>
      </c>
      <c r="D183" s="223" t="s">
        <v>470</v>
      </c>
      <c r="E183" s="236">
        <v>50806.29</v>
      </c>
      <c r="F183" s="237">
        <v>2.0830000000000002</v>
      </c>
      <c r="G183" s="238">
        <v>991.99</v>
      </c>
      <c r="H183" s="350">
        <v>51798.28</v>
      </c>
      <c r="I183" s="327"/>
      <c r="J183" s="483">
        <f t="shared" si="14"/>
        <v>72517.59199999999</v>
      </c>
      <c r="K183" s="483">
        <f t="shared" si="12"/>
        <v>76868.647519999999</v>
      </c>
      <c r="L183" s="481">
        <f t="shared" ref="L183:L216" si="15">K183*(1+$P$33)</f>
        <v>79943.393420799999</v>
      </c>
      <c r="M183" s="14"/>
      <c r="N183" s="240"/>
      <c r="O183" s="361"/>
      <c r="P183" s="240"/>
      <c r="Q183" s="240"/>
      <c r="R183" s="240"/>
      <c r="S183" s="240"/>
      <c r="T183" s="240"/>
      <c r="U183" s="240"/>
      <c r="V183" s="240"/>
      <c r="W183" s="284"/>
      <c r="X183" s="112"/>
    </row>
    <row r="184" spans="1:24" ht="12.6" customHeight="1" x14ac:dyDescent="0.2">
      <c r="A184" s="254" t="s">
        <v>288</v>
      </c>
      <c r="B184" s="305" t="s">
        <v>471</v>
      </c>
      <c r="C184" s="209">
        <v>1</v>
      </c>
      <c r="D184" s="223" t="s">
        <v>472</v>
      </c>
      <c r="E184" s="236">
        <v>50806.29</v>
      </c>
      <c r="F184" s="237">
        <v>2.0830000000000002</v>
      </c>
      <c r="G184" s="238">
        <v>991.99</v>
      </c>
      <c r="H184" s="350">
        <v>51798.28</v>
      </c>
      <c r="I184" s="327"/>
      <c r="J184" s="483">
        <f t="shared" si="14"/>
        <v>72517.59199999999</v>
      </c>
      <c r="K184" s="483">
        <f t="shared" si="12"/>
        <v>76868.647519999999</v>
      </c>
      <c r="L184" s="481">
        <f t="shared" si="15"/>
        <v>79943.393420799999</v>
      </c>
      <c r="M184" s="14"/>
      <c r="N184" s="240"/>
      <c r="O184" s="361"/>
      <c r="P184" s="240"/>
      <c r="Q184" s="240"/>
      <c r="R184" s="240"/>
      <c r="S184" s="240"/>
      <c r="T184" s="240"/>
      <c r="U184" s="240"/>
      <c r="V184" s="240"/>
      <c r="W184" s="284"/>
      <c r="X184" s="112"/>
    </row>
    <row r="185" spans="1:24" ht="12.6" customHeight="1" x14ac:dyDescent="0.2">
      <c r="A185" s="254" t="s">
        <v>291</v>
      </c>
      <c r="B185" s="305" t="s">
        <v>473</v>
      </c>
      <c r="C185" s="209">
        <v>1</v>
      </c>
      <c r="D185" s="223" t="s">
        <v>474</v>
      </c>
      <c r="E185" s="236">
        <v>50806.29</v>
      </c>
      <c r="F185" s="237">
        <v>2.0830000000000002</v>
      </c>
      <c r="G185" s="238">
        <v>991.99</v>
      </c>
      <c r="H185" s="350">
        <v>51798.28</v>
      </c>
      <c r="I185" s="327"/>
      <c r="J185" s="483">
        <f t="shared" si="14"/>
        <v>72517.59199999999</v>
      </c>
      <c r="K185" s="483">
        <f t="shared" si="12"/>
        <v>76868.647519999999</v>
      </c>
      <c r="L185" s="481">
        <f t="shared" si="15"/>
        <v>79943.393420799999</v>
      </c>
      <c r="M185" s="14"/>
      <c r="N185" s="240"/>
      <c r="O185" s="361"/>
      <c r="P185" s="240"/>
      <c r="Q185" s="240"/>
      <c r="R185" s="240"/>
      <c r="S185" s="240"/>
      <c r="T185" s="240"/>
      <c r="U185" s="240"/>
      <c r="V185" s="240"/>
      <c r="W185" s="284"/>
      <c r="X185" s="112"/>
    </row>
    <row r="186" spans="1:24" ht="12.6" customHeight="1" x14ac:dyDescent="0.2">
      <c r="A186" s="254" t="s">
        <v>475</v>
      </c>
      <c r="B186" s="305" t="s">
        <v>476</v>
      </c>
      <c r="C186" s="209">
        <v>1</v>
      </c>
      <c r="D186" s="223" t="s">
        <v>477</v>
      </c>
      <c r="E186" s="236">
        <v>50806.29</v>
      </c>
      <c r="F186" s="237">
        <v>2.0830000000000002</v>
      </c>
      <c r="G186" s="238">
        <v>991.99</v>
      </c>
      <c r="H186" s="350">
        <v>51798.28</v>
      </c>
      <c r="I186" s="327"/>
      <c r="J186" s="483">
        <f t="shared" si="14"/>
        <v>72517.59199999999</v>
      </c>
      <c r="K186" s="483">
        <f t="shared" si="12"/>
        <v>76868.647519999999</v>
      </c>
      <c r="L186" s="481">
        <f t="shared" si="15"/>
        <v>79943.393420799999</v>
      </c>
      <c r="M186" s="14"/>
      <c r="N186" s="240"/>
      <c r="O186" s="361"/>
      <c r="P186" s="240"/>
      <c r="Q186" s="240"/>
      <c r="R186" s="240"/>
      <c r="S186" s="240"/>
      <c r="T186" s="240"/>
      <c r="U186" s="240"/>
      <c r="V186" s="240"/>
      <c r="W186" s="284"/>
      <c r="X186" s="112"/>
    </row>
    <row r="187" spans="1:24" ht="22.35" customHeight="1" x14ac:dyDescent="0.2">
      <c r="A187" s="254" t="s">
        <v>297</v>
      </c>
      <c r="B187" s="305" t="s">
        <v>478</v>
      </c>
      <c r="C187" s="209">
        <v>1</v>
      </c>
      <c r="D187" s="223" t="s">
        <v>479</v>
      </c>
      <c r="E187" s="236">
        <v>50806.29</v>
      </c>
      <c r="F187" s="237">
        <v>2.0830000000000002</v>
      </c>
      <c r="G187" s="238">
        <v>991.99</v>
      </c>
      <c r="H187" s="350">
        <v>51798.28</v>
      </c>
      <c r="I187" s="327"/>
      <c r="J187" s="483">
        <f t="shared" si="14"/>
        <v>72517.59199999999</v>
      </c>
      <c r="K187" s="483">
        <f t="shared" si="12"/>
        <v>76868.647519999999</v>
      </c>
      <c r="L187" s="481">
        <f t="shared" si="15"/>
        <v>79943.393420799999</v>
      </c>
      <c r="M187" s="14"/>
      <c r="N187" s="240"/>
      <c r="O187" s="361"/>
      <c r="P187" s="240"/>
      <c r="Q187" s="240"/>
      <c r="R187" s="240"/>
      <c r="S187" s="240"/>
      <c r="T187" s="240"/>
      <c r="U187" s="240"/>
      <c r="V187" s="240"/>
      <c r="W187" s="284"/>
      <c r="X187" s="112"/>
    </row>
    <row r="188" spans="1:24" ht="22.35" customHeight="1" x14ac:dyDescent="0.2">
      <c r="A188" s="254" t="s">
        <v>300</v>
      </c>
      <c r="B188" s="305" t="s">
        <v>480</v>
      </c>
      <c r="C188" s="209">
        <v>1</v>
      </c>
      <c r="D188" s="223" t="s">
        <v>481</v>
      </c>
      <c r="E188" s="236">
        <v>50806.29</v>
      </c>
      <c r="F188" s="237">
        <v>2.0830000000000002</v>
      </c>
      <c r="G188" s="238">
        <v>991.99</v>
      </c>
      <c r="H188" s="350">
        <v>51798.28</v>
      </c>
      <c r="I188" s="327"/>
      <c r="J188" s="483">
        <f t="shared" si="14"/>
        <v>72517.59199999999</v>
      </c>
      <c r="K188" s="483">
        <f t="shared" si="12"/>
        <v>76868.647519999999</v>
      </c>
      <c r="L188" s="481">
        <f t="shared" si="15"/>
        <v>79943.393420799999</v>
      </c>
      <c r="M188" s="14"/>
      <c r="N188" s="240"/>
      <c r="O188" s="361"/>
      <c r="P188" s="240"/>
      <c r="Q188" s="240"/>
      <c r="R188" s="240"/>
      <c r="S188" s="240"/>
      <c r="T188" s="240"/>
      <c r="U188" s="240"/>
      <c r="V188" s="240"/>
      <c r="W188" s="284"/>
      <c r="X188" s="112"/>
    </row>
    <row r="189" spans="1:24" ht="21" customHeight="1" x14ac:dyDescent="0.2">
      <c r="A189" s="254" t="s">
        <v>303</v>
      </c>
      <c r="B189" s="305" t="s">
        <v>482</v>
      </c>
      <c r="C189" s="209">
        <v>1</v>
      </c>
      <c r="D189" s="223" t="s">
        <v>483</v>
      </c>
      <c r="E189" s="236">
        <v>50806.3</v>
      </c>
      <c r="F189" s="237">
        <v>2.1030000000000002</v>
      </c>
      <c r="G189" s="238">
        <v>999.46</v>
      </c>
      <c r="H189" s="350">
        <v>51805.760000000002</v>
      </c>
      <c r="I189" s="327"/>
      <c r="J189" s="483">
        <f t="shared" si="14"/>
        <v>72528.063999999998</v>
      </c>
      <c r="K189" s="483">
        <f t="shared" si="12"/>
        <v>76879.747839999996</v>
      </c>
      <c r="L189" s="481">
        <f t="shared" si="15"/>
        <v>79954.937753599996</v>
      </c>
      <c r="M189" s="14"/>
      <c r="N189" s="240"/>
      <c r="O189" s="361"/>
      <c r="P189" s="240"/>
      <c r="Q189" s="240"/>
      <c r="R189" s="240"/>
      <c r="S189" s="240"/>
      <c r="T189" s="240"/>
      <c r="U189" s="240"/>
      <c r="V189" s="240"/>
      <c r="W189" s="284"/>
      <c r="X189" s="112"/>
    </row>
    <row r="190" spans="1:24" ht="22.35" customHeight="1" x14ac:dyDescent="0.2">
      <c r="A190" s="254" t="s">
        <v>306</v>
      </c>
      <c r="B190" s="305" t="s">
        <v>484</v>
      </c>
      <c r="C190" s="209">
        <v>1</v>
      </c>
      <c r="D190" s="223" t="s">
        <v>485</v>
      </c>
      <c r="E190" s="236">
        <v>50806.29</v>
      </c>
      <c r="F190" s="237">
        <v>2.0830000000000002</v>
      </c>
      <c r="G190" s="238">
        <v>991.99</v>
      </c>
      <c r="H190" s="350">
        <v>51798.28</v>
      </c>
      <c r="I190" s="327"/>
      <c r="J190" s="483">
        <f t="shared" si="14"/>
        <v>72517.59199999999</v>
      </c>
      <c r="K190" s="483">
        <f t="shared" si="12"/>
        <v>76868.647519999999</v>
      </c>
      <c r="L190" s="481">
        <f t="shared" si="15"/>
        <v>79943.393420799999</v>
      </c>
      <c r="M190" s="14"/>
      <c r="N190" s="240"/>
      <c r="O190" s="361"/>
      <c r="P190" s="240"/>
      <c r="Q190" s="240"/>
      <c r="R190" s="240"/>
      <c r="S190" s="240"/>
      <c r="T190" s="240"/>
      <c r="U190" s="240"/>
      <c r="V190" s="240"/>
      <c r="W190" s="284"/>
      <c r="X190" s="112"/>
    </row>
    <row r="191" spans="1:24" ht="22.35" customHeight="1" x14ac:dyDescent="0.2">
      <c r="A191" s="254" t="s">
        <v>309</v>
      </c>
      <c r="B191" s="305" t="s">
        <v>484</v>
      </c>
      <c r="C191" s="209">
        <v>1</v>
      </c>
      <c r="D191" s="223" t="s">
        <v>486</v>
      </c>
      <c r="E191" s="236">
        <v>50806.29</v>
      </c>
      <c r="F191" s="237">
        <v>2.0830000000000002</v>
      </c>
      <c r="G191" s="238">
        <v>991.99</v>
      </c>
      <c r="H191" s="350">
        <v>51798.28</v>
      </c>
      <c r="I191" s="327"/>
      <c r="J191" s="483">
        <f t="shared" si="14"/>
        <v>72517.59199999999</v>
      </c>
      <c r="K191" s="483">
        <f t="shared" si="12"/>
        <v>76868.647519999999</v>
      </c>
      <c r="L191" s="481">
        <f t="shared" si="15"/>
        <v>79943.393420799999</v>
      </c>
      <c r="M191" s="14"/>
      <c r="N191" s="240"/>
      <c r="O191" s="361"/>
      <c r="P191" s="240"/>
      <c r="Q191" s="240"/>
      <c r="R191" s="240"/>
      <c r="S191" s="240"/>
      <c r="T191" s="240"/>
      <c r="U191" s="240"/>
      <c r="V191" s="240"/>
      <c r="W191" s="284"/>
      <c r="X191" s="112"/>
    </row>
    <row r="192" spans="1:24" ht="22.35" customHeight="1" x14ac:dyDescent="0.2">
      <c r="A192" s="173"/>
      <c r="B192" s="228" t="s">
        <v>487</v>
      </c>
      <c r="C192" s="257" t="s">
        <v>488</v>
      </c>
      <c r="D192" s="241"/>
      <c r="E192" s="258">
        <v>2438701.9300000011</v>
      </c>
      <c r="F192" s="258">
        <v>100.00399999999993</v>
      </c>
      <c r="G192" s="258">
        <v>47622.99</v>
      </c>
      <c r="H192" s="352">
        <v>2486324.9199999995</v>
      </c>
      <c r="I192" s="330"/>
      <c r="J192" s="490">
        <f>SUM(J144:J191)</f>
        <v>3480854.8880000021</v>
      </c>
      <c r="K192" s="507">
        <f>J192*(1+$P$32)</f>
        <v>3689706.1812800025</v>
      </c>
      <c r="L192" s="481">
        <f t="shared" si="15"/>
        <v>3837294.4285312025</v>
      </c>
      <c r="M192" s="14"/>
      <c r="N192" s="308"/>
      <c r="O192" s="363"/>
      <c r="P192" s="308"/>
      <c r="Q192" s="308"/>
      <c r="R192" s="308"/>
      <c r="S192" s="308"/>
      <c r="T192" s="308"/>
      <c r="U192" s="308"/>
      <c r="V192" s="308"/>
      <c r="W192" s="284"/>
      <c r="X192" s="14"/>
    </row>
    <row r="193" spans="1:26" ht="45" x14ac:dyDescent="0.2">
      <c r="A193" s="201" t="s">
        <v>367</v>
      </c>
      <c r="B193" s="251" t="s">
        <v>489</v>
      </c>
      <c r="C193" s="259"/>
      <c r="D193" s="260"/>
      <c r="E193" s="261">
        <v>1866438.83</v>
      </c>
      <c r="F193" s="262">
        <v>7.77</v>
      </c>
      <c r="G193" s="263">
        <v>36456.22</v>
      </c>
      <c r="H193" s="353">
        <v>1902895.05</v>
      </c>
      <c r="I193" s="326"/>
      <c r="J193" s="482"/>
      <c r="K193" s="507"/>
      <c r="L193" s="481"/>
      <c r="M193" s="14"/>
      <c r="N193" s="316"/>
      <c r="O193" s="318"/>
      <c r="P193" s="316"/>
      <c r="Q193" s="316"/>
      <c r="R193" s="316"/>
      <c r="S193" s="316"/>
      <c r="T193" s="316"/>
      <c r="U193" s="316"/>
      <c r="V193" s="316"/>
      <c r="W193" s="284"/>
      <c r="X193" s="112"/>
    </row>
    <row r="194" spans="1:26" s="438" customFormat="1" ht="27" customHeight="1" x14ac:dyDescent="0.25">
      <c r="A194" s="433" t="s">
        <v>97</v>
      </c>
      <c r="B194" s="264" t="s">
        <v>587</v>
      </c>
      <c r="C194" s="209">
        <v>1</v>
      </c>
      <c r="D194" s="223" t="s">
        <v>490</v>
      </c>
      <c r="E194" s="224">
        <v>116652.43</v>
      </c>
      <c r="F194" s="237">
        <v>6.25</v>
      </c>
      <c r="G194" s="256">
        <v>2278.5</v>
      </c>
      <c r="H194" s="442">
        <v>118930.93</v>
      </c>
      <c r="I194" s="584"/>
      <c r="J194" s="483">
        <f>H194*(1+$P$31)</f>
        <v>166503.30199999997</v>
      </c>
      <c r="K194" s="481">
        <f t="shared" si="12"/>
        <v>176493.50011999998</v>
      </c>
      <c r="L194" s="481">
        <f t="shared" si="15"/>
        <v>183553.24012479998</v>
      </c>
      <c r="M194" s="14"/>
      <c r="N194" s="434"/>
      <c r="O194" s="435"/>
      <c r="P194" s="434"/>
      <c r="Q194" s="434"/>
      <c r="R194" s="434"/>
      <c r="S194" s="434"/>
      <c r="T194" s="434"/>
      <c r="U194" s="434"/>
      <c r="V194" s="434"/>
      <c r="W194" s="434"/>
      <c r="X194" s="436"/>
      <c r="Y194" s="436"/>
      <c r="Z194" s="437"/>
    </row>
    <row r="195" spans="1:26" s="438" customFormat="1" ht="42" customHeight="1" x14ac:dyDescent="0.25">
      <c r="A195" s="433" t="s">
        <v>100</v>
      </c>
      <c r="B195" s="264" t="s">
        <v>586</v>
      </c>
      <c r="C195" s="209">
        <v>1</v>
      </c>
      <c r="D195" s="223" t="s">
        <v>491</v>
      </c>
      <c r="E195" s="224">
        <v>116652.43</v>
      </c>
      <c r="F195" s="237">
        <v>6.25</v>
      </c>
      <c r="G195" s="256">
        <v>2278.5</v>
      </c>
      <c r="H195" s="442">
        <v>118930.93</v>
      </c>
      <c r="I195" s="584"/>
      <c r="J195" s="483">
        <f t="shared" ref="J195:J209" si="16">H195*(1+$P$31)</f>
        <v>166503.30199999997</v>
      </c>
      <c r="K195" s="481">
        <f t="shared" ref="K195:K214" si="17">J195*(1+$P$32)</f>
        <v>176493.50011999998</v>
      </c>
      <c r="L195" s="481">
        <f t="shared" si="15"/>
        <v>183553.24012479998</v>
      </c>
      <c r="M195" s="14"/>
      <c r="N195" s="434"/>
      <c r="O195" s="435"/>
      <c r="P195" s="434"/>
      <c r="Q195" s="434"/>
      <c r="R195" s="434"/>
      <c r="S195" s="434"/>
      <c r="T195" s="434"/>
      <c r="U195" s="434"/>
      <c r="V195" s="434"/>
      <c r="W195" s="434"/>
      <c r="X195" s="436"/>
      <c r="Y195" s="436"/>
      <c r="Z195" s="437"/>
    </row>
    <row r="196" spans="1:26" s="226" customFormat="1" ht="13.5" customHeight="1" x14ac:dyDescent="0.25">
      <c r="A196" s="207" t="s">
        <v>103</v>
      </c>
      <c r="B196" s="264" t="s">
        <v>492</v>
      </c>
      <c r="C196" s="209">
        <v>1</v>
      </c>
      <c r="D196" s="223" t="s">
        <v>493</v>
      </c>
      <c r="E196" s="224">
        <v>116652.43</v>
      </c>
      <c r="F196" s="237">
        <v>6.25</v>
      </c>
      <c r="G196" s="238">
        <v>2278.5</v>
      </c>
      <c r="H196" s="347">
        <v>118930.93</v>
      </c>
      <c r="I196" s="327"/>
      <c r="J196" s="483">
        <f t="shared" si="16"/>
        <v>166503.30199999997</v>
      </c>
      <c r="K196" s="481">
        <f t="shared" si="17"/>
        <v>176493.50011999998</v>
      </c>
      <c r="L196" s="481">
        <f t="shared" si="15"/>
        <v>183553.24012479998</v>
      </c>
      <c r="M196" s="14"/>
      <c r="N196" s="240"/>
      <c r="O196" s="361"/>
      <c r="P196" s="240"/>
      <c r="Q196" s="240"/>
      <c r="R196" s="240"/>
      <c r="S196" s="240"/>
      <c r="T196" s="240"/>
      <c r="U196" s="240"/>
      <c r="V196" s="240"/>
      <c r="W196" s="240"/>
      <c r="X196" s="14"/>
      <c r="Y196" s="14"/>
      <c r="Z196" s="1"/>
    </row>
    <row r="197" spans="1:26" s="226" customFormat="1" ht="11.25" customHeight="1" x14ac:dyDescent="0.25">
      <c r="A197" s="207" t="s">
        <v>374</v>
      </c>
      <c r="B197" s="264" t="s">
        <v>494</v>
      </c>
      <c r="C197" s="209">
        <v>1</v>
      </c>
      <c r="D197" s="223" t="s">
        <v>495</v>
      </c>
      <c r="E197" s="224">
        <v>116652.43</v>
      </c>
      <c r="F197" s="237">
        <v>6.25</v>
      </c>
      <c r="G197" s="238">
        <v>2278.5</v>
      </c>
      <c r="H197" s="347">
        <v>118930.93</v>
      </c>
      <c r="I197" s="327"/>
      <c r="J197" s="483">
        <f t="shared" si="16"/>
        <v>166503.30199999997</v>
      </c>
      <c r="K197" s="481">
        <f t="shared" si="17"/>
        <v>176493.50011999998</v>
      </c>
      <c r="L197" s="481">
        <f t="shared" si="15"/>
        <v>183553.24012479998</v>
      </c>
      <c r="M197" s="14"/>
      <c r="N197" s="240"/>
      <c r="O197" s="361"/>
      <c r="P197" s="240"/>
      <c r="Q197" s="240"/>
      <c r="R197" s="240"/>
      <c r="S197" s="240"/>
      <c r="T197" s="240"/>
      <c r="U197" s="240"/>
      <c r="V197" s="240"/>
      <c r="W197" s="240"/>
      <c r="X197" s="14"/>
      <c r="Y197" s="14"/>
      <c r="Z197" s="1"/>
    </row>
    <row r="198" spans="1:26" s="226" customFormat="1" ht="23.25" customHeight="1" x14ac:dyDescent="0.25">
      <c r="A198" s="207" t="s">
        <v>496</v>
      </c>
      <c r="B198" s="264" t="s">
        <v>497</v>
      </c>
      <c r="C198" s="209">
        <v>1</v>
      </c>
      <c r="D198" s="223" t="s">
        <v>498</v>
      </c>
      <c r="E198" s="224">
        <v>116652.43</v>
      </c>
      <c r="F198" s="237">
        <v>6.25</v>
      </c>
      <c r="G198" s="238">
        <v>2278.5</v>
      </c>
      <c r="H198" s="347">
        <v>118930.93</v>
      </c>
      <c r="I198" s="327"/>
      <c r="J198" s="483">
        <f t="shared" si="16"/>
        <v>166503.30199999997</v>
      </c>
      <c r="K198" s="481">
        <f t="shared" si="17"/>
        <v>176493.50011999998</v>
      </c>
      <c r="L198" s="481">
        <f t="shared" si="15"/>
        <v>183553.24012479998</v>
      </c>
      <c r="M198" s="14"/>
      <c r="N198" s="240"/>
      <c r="O198" s="361"/>
      <c r="P198" s="240"/>
      <c r="Q198" s="240"/>
      <c r="R198" s="240"/>
      <c r="S198" s="240"/>
      <c r="T198" s="240"/>
      <c r="U198" s="240"/>
      <c r="V198" s="240"/>
      <c r="W198" s="240"/>
      <c r="X198" s="14"/>
      <c r="Y198" s="14"/>
      <c r="Z198" s="1"/>
    </row>
    <row r="199" spans="1:26" s="226" customFormat="1" ht="13.5" customHeight="1" x14ac:dyDescent="0.25">
      <c r="A199" s="207" t="s">
        <v>499</v>
      </c>
      <c r="B199" s="264" t="s">
        <v>500</v>
      </c>
      <c r="C199" s="209">
        <v>1</v>
      </c>
      <c r="D199" s="223" t="s">
        <v>501</v>
      </c>
      <c r="E199" s="224">
        <v>116652.43</v>
      </c>
      <c r="F199" s="237">
        <v>6.25</v>
      </c>
      <c r="G199" s="238">
        <v>2278.5</v>
      </c>
      <c r="H199" s="347">
        <v>118930.93</v>
      </c>
      <c r="I199" s="327"/>
      <c r="J199" s="483">
        <f t="shared" si="16"/>
        <v>166503.30199999997</v>
      </c>
      <c r="K199" s="481">
        <f t="shared" si="17"/>
        <v>176493.50011999998</v>
      </c>
      <c r="L199" s="481">
        <f t="shared" si="15"/>
        <v>183553.24012479998</v>
      </c>
      <c r="M199" s="14"/>
      <c r="N199" s="240"/>
      <c r="O199" s="361"/>
      <c r="P199" s="240"/>
      <c r="Q199" s="240"/>
      <c r="R199" s="240"/>
      <c r="S199" s="240"/>
      <c r="T199" s="240"/>
      <c r="U199" s="240"/>
      <c r="V199" s="240"/>
      <c r="W199" s="240"/>
      <c r="X199" s="14"/>
      <c r="Y199" s="14"/>
      <c r="Z199" s="1"/>
    </row>
    <row r="200" spans="1:26" s="226" customFormat="1" ht="23.25" customHeight="1" x14ac:dyDescent="0.25">
      <c r="A200" s="207" t="s">
        <v>502</v>
      </c>
      <c r="B200" s="264" t="s">
        <v>503</v>
      </c>
      <c r="C200" s="209">
        <v>1</v>
      </c>
      <c r="D200" s="223" t="s">
        <v>504</v>
      </c>
      <c r="E200" s="224">
        <v>116652.43</v>
      </c>
      <c r="F200" s="237">
        <v>6.25</v>
      </c>
      <c r="G200" s="238">
        <v>2278.5</v>
      </c>
      <c r="H200" s="347">
        <v>118930.93</v>
      </c>
      <c r="I200" s="327"/>
      <c r="J200" s="483">
        <f t="shared" si="16"/>
        <v>166503.30199999997</v>
      </c>
      <c r="K200" s="481">
        <f t="shared" si="17"/>
        <v>176493.50011999998</v>
      </c>
      <c r="L200" s="481">
        <f t="shared" si="15"/>
        <v>183553.24012479998</v>
      </c>
      <c r="M200" s="14"/>
      <c r="N200" s="240"/>
      <c r="O200" s="361"/>
      <c r="P200" s="240"/>
      <c r="Q200" s="240"/>
      <c r="R200" s="240"/>
      <c r="S200" s="240"/>
      <c r="T200" s="240"/>
      <c r="U200" s="240"/>
      <c r="V200" s="240"/>
      <c r="W200" s="240"/>
      <c r="X200" s="14"/>
      <c r="Y200" s="14"/>
      <c r="Z200" s="1"/>
    </row>
    <row r="201" spans="1:26" s="226" customFormat="1" ht="12" customHeight="1" x14ac:dyDescent="0.25">
      <c r="A201" s="207" t="s">
        <v>505</v>
      </c>
      <c r="B201" s="264" t="s">
        <v>506</v>
      </c>
      <c r="C201" s="209">
        <v>1</v>
      </c>
      <c r="D201" s="223" t="s">
        <v>507</v>
      </c>
      <c r="E201" s="224">
        <v>116652.43</v>
      </c>
      <c r="F201" s="237">
        <v>6.25</v>
      </c>
      <c r="G201" s="238">
        <v>2278.5</v>
      </c>
      <c r="H201" s="347">
        <v>118930.93</v>
      </c>
      <c r="I201" s="327"/>
      <c r="J201" s="483">
        <f t="shared" si="16"/>
        <v>166503.30199999997</v>
      </c>
      <c r="K201" s="481">
        <f t="shared" si="17"/>
        <v>176493.50011999998</v>
      </c>
      <c r="L201" s="481">
        <f t="shared" si="15"/>
        <v>183553.24012479998</v>
      </c>
      <c r="M201" s="14"/>
      <c r="N201" s="240"/>
      <c r="O201" s="361"/>
      <c r="P201" s="240"/>
      <c r="Q201" s="240"/>
      <c r="R201" s="240"/>
      <c r="S201" s="240"/>
      <c r="T201" s="240"/>
      <c r="U201" s="240"/>
      <c r="V201" s="240"/>
      <c r="W201" s="240"/>
      <c r="X201" s="14"/>
      <c r="Y201" s="14"/>
      <c r="Z201" s="1"/>
    </row>
    <row r="202" spans="1:26" s="226" customFormat="1" ht="23.25" customHeight="1" x14ac:dyDescent="0.25">
      <c r="A202" s="207" t="s">
        <v>508</v>
      </c>
      <c r="B202" s="264" t="s">
        <v>509</v>
      </c>
      <c r="C202" s="209">
        <v>1</v>
      </c>
      <c r="D202" s="223" t="s">
        <v>510</v>
      </c>
      <c r="E202" s="224">
        <v>116652.43</v>
      </c>
      <c r="F202" s="237">
        <v>6.25</v>
      </c>
      <c r="G202" s="238">
        <v>2278.5</v>
      </c>
      <c r="H202" s="347">
        <v>118930.93</v>
      </c>
      <c r="I202" s="327"/>
      <c r="J202" s="483">
        <f t="shared" si="16"/>
        <v>166503.30199999997</v>
      </c>
      <c r="K202" s="481">
        <f t="shared" si="17"/>
        <v>176493.50011999998</v>
      </c>
      <c r="L202" s="481">
        <f t="shared" si="15"/>
        <v>183553.24012479998</v>
      </c>
      <c r="M202" s="14"/>
      <c r="N202" s="240"/>
      <c r="O202" s="361"/>
      <c r="P202" s="240"/>
      <c r="Q202" s="240"/>
      <c r="R202" s="240"/>
      <c r="S202" s="240"/>
      <c r="T202" s="240"/>
      <c r="U202" s="240"/>
      <c r="V202" s="240"/>
      <c r="W202" s="240"/>
      <c r="X202" s="14"/>
      <c r="Y202" s="14"/>
      <c r="Z202" s="1"/>
    </row>
    <row r="203" spans="1:26" s="226" customFormat="1" ht="23.25" customHeight="1" x14ac:dyDescent="0.25">
      <c r="A203" s="207" t="s">
        <v>511</v>
      </c>
      <c r="B203" s="264" t="s">
        <v>512</v>
      </c>
      <c r="C203" s="209">
        <v>1</v>
      </c>
      <c r="D203" s="223" t="s">
        <v>513</v>
      </c>
      <c r="E203" s="224">
        <v>116652.43</v>
      </c>
      <c r="F203" s="237">
        <v>6.25</v>
      </c>
      <c r="G203" s="238">
        <v>2278.5</v>
      </c>
      <c r="H203" s="347">
        <v>118930.93</v>
      </c>
      <c r="I203" s="327"/>
      <c r="J203" s="483">
        <f t="shared" si="16"/>
        <v>166503.30199999997</v>
      </c>
      <c r="K203" s="481">
        <f t="shared" si="17"/>
        <v>176493.50011999998</v>
      </c>
      <c r="L203" s="481">
        <f t="shared" si="15"/>
        <v>183553.24012479998</v>
      </c>
      <c r="M203" s="14"/>
      <c r="N203" s="240"/>
      <c r="O203" s="361"/>
      <c r="P203" s="240"/>
      <c r="Q203" s="240"/>
      <c r="R203" s="240"/>
      <c r="S203" s="240"/>
      <c r="T203" s="240"/>
      <c r="U203" s="240"/>
      <c r="V203" s="240"/>
      <c r="W203" s="240"/>
      <c r="X203" s="14"/>
      <c r="Y203" s="14"/>
      <c r="Z203" s="1"/>
    </row>
    <row r="204" spans="1:26" s="226" customFormat="1" ht="23.25" customHeight="1" x14ac:dyDescent="0.25">
      <c r="A204" s="207" t="s">
        <v>514</v>
      </c>
      <c r="B204" s="264" t="s">
        <v>235</v>
      </c>
      <c r="C204" s="209">
        <v>1</v>
      </c>
      <c r="D204" s="223" t="s">
        <v>515</v>
      </c>
      <c r="E204" s="224">
        <v>116652.43</v>
      </c>
      <c r="F204" s="237">
        <v>6.25</v>
      </c>
      <c r="G204" s="238">
        <v>2278.5</v>
      </c>
      <c r="H204" s="347">
        <v>118930.93</v>
      </c>
      <c r="I204" s="327"/>
      <c r="J204" s="483">
        <f t="shared" si="16"/>
        <v>166503.30199999997</v>
      </c>
      <c r="K204" s="481">
        <f t="shared" si="17"/>
        <v>176493.50011999998</v>
      </c>
      <c r="L204" s="481">
        <f t="shared" si="15"/>
        <v>183553.24012479998</v>
      </c>
      <c r="M204" s="14"/>
      <c r="N204" s="240"/>
      <c r="O204" s="361"/>
      <c r="P204" s="240"/>
      <c r="Q204" s="240"/>
      <c r="R204" s="240"/>
      <c r="S204" s="240"/>
      <c r="T204" s="240"/>
      <c r="U204" s="240"/>
      <c r="V204" s="240"/>
      <c r="W204" s="240"/>
      <c r="X204" s="14"/>
      <c r="Y204" s="14"/>
      <c r="Z204" s="1"/>
    </row>
    <row r="205" spans="1:26" s="226" customFormat="1" ht="23.25" customHeight="1" x14ac:dyDescent="0.25">
      <c r="A205" s="207" t="s">
        <v>516</v>
      </c>
      <c r="B205" s="264" t="s">
        <v>517</v>
      </c>
      <c r="C205" s="209">
        <v>1</v>
      </c>
      <c r="D205" s="223" t="s">
        <v>518</v>
      </c>
      <c r="E205" s="224">
        <v>116652.43</v>
      </c>
      <c r="F205" s="237">
        <v>6.25</v>
      </c>
      <c r="G205" s="238">
        <v>2278.5</v>
      </c>
      <c r="H205" s="347">
        <v>118930.93</v>
      </c>
      <c r="I205" s="327"/>
      <c r="J205" s="483">
        <f t="shared" si="16"/>
        <v>166503.30199999997</v>
      </c>
      <c r="K205" s="481">
        <f t="shared" si="17"/>
        <v>176493.50011999998</v>
      </c>
      <c r="L205" s="481">
        <f t="shared" si="15"/>
        <v>183553.24012479998</v>
      </c>
      <c r="M205" s="14"/>
      <c r="N205" s="240"/>
      <c r="O205" s="361"/>
      <c r="P205" s="240"/>
      <c r="Q205" s="240"/>
      <c r="R205" s="240"/>
      <c r="S205" s="240"/>
      <c r="T205" s="240"/>
      <c r="U205" s="240"/>
      <c r="V205" s="240"/>
      <c r="W205" s="240"/>
      <c r="X205" s="14"/>
      <c r="Y205" s="14"/>
      <c r="Z205" s="1"/>
    </row>
    <row r="206" spans="1:26" s="226" customFormat="1" ht="23.25" customHeight="1" x14ac:dyDescent="0.25">
      <c r="A206" s="207" t="s">
        <v>519</v>
      </c>
      <c r="B206" s="264" t="s">
        <v>520</v>
      </c>
      <c r="C206" s="209">
        <v>1</v>
      </c>
      <c r="D206" s="223" t="s">
        <v>521</v>
      </c>
      <c r="E206" s="224">
        <v>116652.43</v>
      </c>
      <c r="F206" s="237">
        <v>6.25</v>
      </c>
      <c r="G206" s="238">
        <v>2278.5</v>
      </c>
      <c r="H206" s="347">
        <v>118930.93</v>
      </c>
      <c r="I206" s="327"/>
      <c r="J206" s="483">
        <f t="shared" si="16"/>
        <v>166503.30199999997</v>
      </c>
      <c r="K206" s="481">
        <f t="shared" si="17"/>
        <v>176493.50011999998</v>
      </c>
      <c r="L206" s="481">
        <f t="shared" si="15"/>
        <v>183553.24012479998</v>
      </c>
      <c r="M206" s="14"/>
      <c r="N206" s="240"/>
      <c r="O206" s="361"/>
      <c r="P206" s="240"/>
      <c r="Q206" s="240"/>
      <c r="R206" s="240"/>
      <c r="S206" s="240"/>
      <c r="T206" s="240"/>
      <c r="U206" s="240"/>
      <c r="V206" s="240"/>
      <c r="W206" s="240"/>
      <c r="X206" s="14"/>
      <c r="Y206" s="14"/>
      <c r="Z206" s="1"/>
    </row>
    <row r="207" spans="1:26" s="226" customFormat="1" ht="23.25" customHeight="1" x14ac:dyDescent="0.25">
      <c r="A207" s="207" t="s">
        <v>522</v>
      </c>
      <c r="B207" s="264" t="s">
        <v>523</v>
      </c>
      <c r="C207" s="209">
        <v>1</v>
      </c>
      <c r="D207" s="223" t="s">
        <v>524</v>
      </c>
      <c r="E207" s="224">
        <v>116652.43</v>
      </c>
      <c r="F207" s="237">
        <v>6.25</v>
      </c>
      <c r="G207" s="238">
        <v>2278.5</v>
      </c>
      <c r="H207" s="347">
        <v>118930.93</v>
      </c>
      <c r="I207" s="492"/>
      <c r="J207" s="483">
        <f t="shared" si="16"/>
        <v>166503.30199999997</v>
      </c>
      <c r="K207" s="481">
        <f t="shared" si="17"/>
        <v>176493.50011999998</v>
      </c>
      <c r="L207" s="481">
        <f t="shared" si="15"/>
        <v>183553.24012479998</v>
      </c>
      <c r="M207" s="14"/>
      <c r="N207" s="240"/>
      <c r="O207" s="361"/>
      <c r="P207" s="240"/>
      <c r="Q207" s="240"/>
      <c r="R207" s="240"/>
      <c r="S207" s="240"/>
      <c r="T207" s="240"/>
      <c r="U207" s="240"/>
      <c r="V207" s="240"/>
      <c r="W207" s="240"/>
      <c r="X207" s="14"/>
      <c r="Y207" s="14"/>
      <c r="Z207" s="1"/>
    </row>
    <row r="208" spans="1:26" s="226" customFormat="1" ht="12" customHeight="1" x14ac:dyDescent="0.25">
      <c r="A208" s="207" t="s">
        <v>525</v>
      </c>
      <c r="B208" s="264" t="s">
        <v>526</v>
      </c>
      <c r="C208" s="209">
        <v>1</v>
      </c>
      <c r="D208" s="223" t="s">
        <v>527</v>
      </c>
      <c r="E208" s="224">
        <v>116652.43</v>
      </c>
      <c r="F208" s="237">
        <v>6.25</v>
      </c>
      <c r="G208" s="238">
        <v>2278.5</v>
      </c>
      <c r="H208" s="347">
        <v>118930.93</v>
      </c>
      <c r="I208" s="327"/>
      <c r="J208" s="483">
        <f t="shared" si="16"/>
        <v>166503.30199999997</v>
      </c>
      <c r="K208" s="481">
        <f t="shared" si="17"/>
        <v>176493.50011999998</v>
      </c>
      <c r="L208" s="481">
        <f t="shared" si="15"/>
        <v>183553.24012479998</v>
      </c>
      <c r="M208" s="14"/>
      <c r="N208" s="240"/>
      <c r="O208" s="361"/>
      <c r="P208" s="240"/>
      <c r="Q208" s="240"/>
      <c r="R208" s="240"/>
      <c r="S208" s="240"/>
      <c r="T208" s="240"/>
      <c r="U208" s="240"/>
      <c r="V208" s="240"/>
      <c r="W208" s="240"/>
      <c r="X208" s="14"/>
      <c r="Y208" s="14"/>
      <c r="Z208" s="1"/>
    </row>
    <row r="209" spans="1:26" s="226" customFormat="1" ht="15" customHeight="1" x14ac:dyDescent="0.25">
      <c r="A209" s="207" t="s">
        <v>528</v>
      </c>
      <c r="B209" s="264" t="s">
        <v>529</v>
      </c>
      <c r="C209" s="209">
        <v>1</v>
      </c>
      <c r="D209" s="223" t="s">
        <v>530</v>
      </c>
      <c r="E209" s="224">
        <v>116652.37999999999</v>
      </c>
      <c r="F209" s="237">
        <v>6.25</v>
      </c>
      <c r="G209" s="238">
        <v>2278.7199999999998</v>
      </c>
      <c r="H209" s="347">
        <v>118931.09999999999</v>
      </c>
      <c r="I209" s="492"/>
      <c r="J209" s="483">
        <f t="shared" si="16"/>
        <v>166503.53999999998</v>
      </c>
      <c r="K209" s="481">
        <f t="shared" si="17"/>
        <v>176493.7524</v>
      </c>
      <c r="L209" s="481">
        <f t="shared" si="15"/>
        <v>183553.502496</v>
      </c>
      <c r="M209" s="14"/>
      <c r="N209" s="240"/>
      <c r="O209" s="361"/>
      <c r="P209" s="240"/>
      <c r="Q209" s="240"/>
      <c r="R209" s="240"/>
      <c r="S209" s="240"/>
      <c r="T209" s="240"/>
      <c r="U209" s="240"/>
      <c r="V209" s="240"/>
      <c r="W209" s="240"/>
      <c r="X209" s="14"/>
      <c r="Y209" s="14"/>
      <c r="Z209" s="1"/>
    </row>
    <row r="210" spans="1:26" s="226" customFormat="1" ht="15" customHeight="1" x14ac:dyDescent="0.25">
      <c r="A210" s="159"/>
      <c r="B210" s="265" t="s">
        <v>531</v>
      </c>
      <c r="C210" s="266" t="s">
        <v>532</v>
      </c>
      <c r="D210" s="267"/>
      <c r="E210" s="218">
        <v>1866438.8299999991</v>
      </c>
      <c r="F210" s="218">
        <v>100</v>
      </c>
      <c r="G210" s="258">
        <v>36456.22</v>
      </c>
      <c r="H210" s="352">
        <v>1902895.0499999993</v>
      </c>
      <c r="I210" s="330"/>
      <c r="J210" s="490">
        <f>SUM(J194:J209)</f>
        <v>2664053.0699999994</v>
      </c>
      <c r="K210" s="507">
        <f t="shared" si="17"/>
        <v>2823896.2541999994</v>
      </c>
      <c r="L210" s="481">
        <f t="shared" si="15"/>
        <v>2936852.1043679994</v>
      </c>
      <c r="M210" s="14"/>
      <c r="N210" s="308"/>
      <c r="O210" s="363"/>
      <c r="P210" s="308"/>
      <c r="Q210" s="308"/>
      <c r="R210" s="308"/>
      <c r="S210" s="308"/>
      <c r="T210" s="308"/>
      <c r="U210" s="308"/>
      <c r="V210" s="308"/>
      <c r="W210" s="240"/>
      <c r="X210" s="14"/>
      <c r="Y210" s="14"/>
      <c r="Z210" s="1"/>
    </row>
    <row r="211" spans="1:26" x14ac:dyDescent="0.2">
      <c r="A211" s="196" t="s">
        <v>43</v>
      </c>
      <c r="B211" s="197" t="s">
        <v>44</v>
      </c>
      <c r="C211" s="246"/>
      <c r="D211" s="268"/>
      <c r="E211" s="269">
        <v>214646.66</v>
      </c>
      <c r="F211" s="249"/>
      <c r="G211" s="269">
        <v>4175.8099999999995</v>
      </c>
      <c r="H211" s="354">
        <v>218822.47</v>
      </c>
      <c r="I211" s="331"/>
      <c r="J211" s="485"/>
      <c r="K211" s="507"/>
      <c r="L211" s="481"/>
      <c r="M211" s="14"/>
      <c r="N211" s="319"/>
      <c r="O211" s="319"/>
      <c r="P211" s="319"/>
      <c r="Q211" s="319"/>
      <c r="R211" s="319"/>
      <c r="S211" s="319"/>
      <c r="T211" s="319"/>
      <c r="U211" s="319"/>
      <c r="V211" s="319"/>
      <c r="W211" s="284"/>
      <c r="X211" s="112"/>
    </row>
    <row r="212" spans="1:26" ht="22.5" x14ac:dyDescent="0.2">
      <c r="A212" s="254" t="s">
        <v>158</v>
      </c>
      <c r="B212" s="270" t="s">
        <v>45</v>
      </c>
      <c r="C212" s="209">
        <v>1</v>
      </c>
      <c r="D212" s="223" t="s">
        <v>533</v>
      </c>
      <c r="E212" s="236">
        <v>32186.05</v>
      </c>
      <c r="F212" s="255">
        <v>0.13</v>
      </c>
      <c r="G212" s="239">
        <v>609.95000000000005</v>
      </c>
      <c r="H212" s="347">
        <v>32796</v>
      </c>
      <c r="I212" s="327"/>
      <c r="J212" s="483">
        <f>H212*(1+$P$31)</f>
        <v>45914.399999999994</v>
      </c>
      <c r="K212" s="483">
        <f t="shared" si="17"/>
        <v>48669.263999999996</v>
      </c>
      <c r="L212" s="481">
        <f t="shared" si="15"/>
        <v>50616.03456</v>
      </c>
      <c r="M212" s="14"/>
      <c r="N212" s="240"/>
      <c r="O212" s="361"/>
      <c r="P212" s="240"/>
      <c r="Q212" s="240"/>
      <c r="R212" s="240"/>
      <c r="S212" s="240"/>
      <c r="T212" s="240"/>
      <c r="U212" s="240"/>
      <c r="V212" s="240"/>
      <c r="W212" s="284"/>
      <c r="X212" s="112"/>
    </row>
    <row r="213" spans="1:26" ht="33.75" x14ac:dyDescent="0.2">
      <c r="A213" s="254" t="s">
        <v>175</v>
      </c>
      <c r="B213" s="270" t="s">
        <v>534</v>
      </c>
      <c r="C213" s="209">
        <v>1</v>
      </c>
      <c r="D213" s="223" t="s">
        <v>535</v>
      </c>
      <c r="E213" s="236">
        <v>101367.01</v>
      </c>
      <c r="F213" s="255">
        <v>0.42</v>
      </c>
      <c r="G213" s="239">
        <v>1970.61</v>
      </c>
      <c r="H213" s="347">
        <v>103337.62</v>
      </c>
      <c r="I213" s="327"/>
      <c r="J213" s="483">
        <f t="shared" ref="J213:J214" si="18">H213*(1+$P$31)</f>
        <v>144672.66799999998</v>
      </c>
      <c r="K213" s="483">
        <f t="shared" si="17"/>
        <v>153353.02807999999</v>
      </c>
      <c r="L213" s="481">
        <f t="shared" si="15"/>
        <v>159487.14920319998</v>
      </c>
      <c r="M213" s="14"/>
      <c r="N213" s="240"/>
      <c r="O213" s="361"/>
      <c r="P213" s="240"/>
      <c r="Q213" s="240"/>
      <c r="R213" s="240"/>
      <c r="S213" s="240"/>
      <c r="T213" s="240"/>
      <c r="U213" s="240"/>
      <c r="V213" s="240"/>
      <c r="W213" s="284"/>
      <c r="X213" s="112"/>
    </row>
    <row r="214" spans="1:26" x14ac:dyDescent="0.2">
      <c r="A214" s="271" t="s">
        <v>367</v>
      </c>
      <c r="B214" s="272" t="s">
        <v>47</v>
      </c>
      <c r="C214" s="273">
        <v>1</v>
      </c>
      <c r="D214" s="274">
        <v>11200006</v>
      </c>
      <c r="E214" s="275">
        <v>81093.600000000006</v>
      </c>
      <c r="F214" s="276">
        <v>0.34</v>
      </c>
      <c r="G214" s="277">
        <v>1595.25</v>
      </c>
      <c r="H214" s="355">
        <v>82688.850000000006</v>
      </c>
      <c r="I214" s="327"/>
      <c r="J214" s="483">
        <f t="shared" si="18"/>
        <v>115764.39</v>
      </c>
      <c r="K214" s="483">
        <f t="shared" si="17"/>
        <v>122710.2534</v>
      </c>
      <c r="L214" s="481">
        <f t="shared" si="15"/>
        <v>127618.66353600001</v>
      </c>
      <c r="M214" s="14"/>
      <c r="N214" s="240"/>
      <c r="O214" s="361"/>
      <c r="P214" s="240"/>
      <c r="Q214" s="240"/>
      <c r="R214" s="240"/>
      <c r="S214" s="240"/>
      <c r="T214" s="240"/>
      <c r="U214" s="240"/>
      <c r="V214" s="240"/>
      <c r="W214" s="284"/>
      <c r="X214" s="112"/>
    </row>
    <row r="215" spans="1:26" x14ac:dyDescent="0.2">
      <c r="A215" s="278"/>
      <c r="B215" s="280" t="s">
        <v>132</v>
      </c>
      <c r="C215" s="281"/>
      <c r="D215" s="282"/>
      <c r="E215" s="240">
        <v>24020060.529999997</v>
      </c>
      <c r="F215" s="283"/>
      <c r="G215" s="284"/>
      <c r="H215" s="284"/>
      <c r="I215" s="364"/>
      <c r="J215" s="490">
        <f>SUM(J212:J214)</f>
        <v>306351.45799999998</v>
      </c>
      <c r="K215" s="507">
        <f>J215*(1+$P$32)</f>
        <v>324732.54547999997</v>
      </c>
      <c r="L215" s="481">
        <f t="shared" si="15"/>
        <v>337721.84729919996</v>
      </c>
      <c r="M215" s="1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112"/>
    </row>
    <row r="216" spans="1:26" x14ac:dyDescent="0.2">
      <c r="A216" s="153"/>
      <c r="B216" s="280" t="s">
        <v>133</v>
      </c>
      <c r="C216" s="281"/>
      <c r="D216" s="282"/>
      <c r="E216" s="240">
        <v>24489252.519999996</v>
      </c>
      <c r="F216" s="283"/>
      <c r="G216" s="284"/>
      <c r="H216" s="285">
        <v>24489252.52</v>
      </c>
      <c r="I216" s="365"/>
      <c r="J216" s="493">
        <f>J215+J210+J192+J142+J135+J134+J128+J60</f>
        <v>22355025.098000001</v>
      </c>
      <c r="K216" s="507">
        <f>J216*(1+$P$32)</f>
        <v>23696326.603880003</v>
      </c>
      <c r="L216" s="481">
        <f t="shared" si="15"/>
        <v>24644179.668035205</v>
      </c>
      <c r="M216" s="285"/>
      <c r="N216" s="285"/>
      <c r="O216" s="285"/>
      <c r="P216" s="286"/>
      <c r="Q216" s="286"/>
      <c r="R216" s="286"/>
      <c r="S216" s="286"/>
      <c r="T216" s="286"/>
      <c r="U216" s="286"/>
      <c r="V216" s="286"/>
      <c r="W216" s="286"/>
      <c r="X216" s="112"/>
    </row>
    <row r="217" spans="1:26" ht="13.5" customHeight="1" x14ac:dyDescent="0.2">
      <c r="A217" s="153"/>
      <c r="B217" s="279"/>
      <c r="C217" s="153"/>
      <c r="D217" s="287"/>
      <c r="E217" s="284"/>
      <c r="F217" s="283"/>
      <c r="G217" s="284"/>
      <c r="H217" s="286"/>
      <c r="I217" s="366"/>
      <c r="J217" s="286"/>
      <c r="K217" s="286"/>
      <c r="L217" s="286"/>
      <c r="M217" s="286"/>
      <c r="N217" s="286"/>
      <c r="O217" s="286"/>
      <c r="P217" s="286"/>
      <c r="Q217" s="333"/>
      <c r="R217" s="333"/>
      <c r="S217" s="333"/>
      <c r="T217" s="333"/>
      <c r="U217" s="333"/>
      <c r="V217" s="333"/>
      <c r="W217" s="333"/>
      <c r="X217" s="112"/>
    </row>
    <row r="218" spans="1:26" ht="11.25" customHeight="1" x14ac:dyDescent="0.2">
      <c r="A218" s="153"/>
      <c r="B218" s="280"/>
      <c r="C218" s="281"/>
      <c r="D218" s="287"/>
      <c r="E218" s="288"/>
      <c r="F218" s="283"/>
      <c r="G218" s="284"/>
      <c r="H218" s="286"/>
      <c r="I218" s="286"/>
      <c r="J218" s="286"/>
      <c r="K218" s="286"/>
      <c r="L218" s="286"/>
      <c r="M218" s="286"/>
      <c r="N218" s="286"/>
      <c r="O218" s="286"/>
      <c r="P218" s="286"/>
      <c r="Q218" s="333"/>
      <c r="R218" s="333"/>
      <c r="S218" s="333"/>
      <c r="T218" s="333"/>
      <c r="U218" s="333"/>
      <c r="V218" s="333"/>
      <c r="W218" s="333"/>
      <c r="X218" s="112"/>
    </row>
    <row r="219" spans="1:26" ht="12.75" customHeight="1" x14ac:dyDescent="0.2">
      <c r="A219" s="153"/>
      <c r="B219" s="25"/>
      <c r="C219" s="281"/>
      <c r="D219" s="287"/>
      <c r="E219" s="288"/>
      <c r="F219" s="283"/>
      <c r="G219" s="284"/>
      <c r="H219" s="286"/>
      <c r="I219" s="286"/>
      <c r="J219" s="286"/>
      <c r="K219" s="286"/>
      <c r="L219" s="286"/>
      <c r="M219" s="286"/>
      <c r="N219" s="286"/>
      <c r="O219" s="286"/>
      <c r="P219" s="286"/>
      <c r="Q219" s="334"/>
      <c r="R219" s="334"/>
      <c r="S219" s="334"/>
      <c r="T219" s="334"/>
      <c r="U219" s="334"/>
      <c r="V219" s="334"/>
      <c r="W219" s="334"/>
      <c r="X219" s="112"/>
    </row>
    <row r="220" spans="1:26" ht="12" customHeight="1" x14ac:dyDescent="0.2">
      <c r="A220" s="153"/>
      <c r="B220" s="37"/>
      <c r="C220" s="281"/>
      <c r="D220" s="287"/>
      <c r="E220" s="289"/>
      <c r="F220" s="29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91"/>
      <c r="R220" s="291"/>
      <c r="S220" s="291"/>
      <c r="T220" s="291"/>
      <c r="U220" s="291"/>
      <c r="V220" s="291"/>
      <c r="W220" s="291"/>
    </row>
    <row r="221" spans="1:26" ht="12" customHeight="1" x14ac:dyDescent="0.2">
      <c r="A221" s="153"/>
      <c r="C221" s="281"/>
      <c r="D221" s="287"/>
      <c r="E221" s="289"/>
      <c r="F221" s="290"/>
      <c r="G221" s="240"/>
      <c r="H221" s="240"/>
      <c r="I221" s="240"/>
      <c r="J221" s="292"/>
      <c r="K221" s="292"/>
      <c r="L221" s="292"/>
      <c r="M221" s="292"/>
      <c r="N221" s="292"/>
      <c r="O221" s="240"/>
      <c r="P221" s="240"/>
      <c r="Q221" s="293"/>
      <c r="R221" s="293"/>
      <c r="S221" s="293"/>
      <c r="T221" s="293"/>
      <c r="U221" s="293"/>
      <c r="V221" s="293"/>
      <c r="W221" s="291"/>
    </row>
    <row r="222" spans="1:26" ht="12.75" customHeight="1" x14ac:dyDescent="0.2">
      <c r="A222" s="153"/>
      <c r="B222" s="25"/>
      <c r="C222" s="281"/>
      <c r="D222" s="287"/>
      <c r="E222" s="289"/>
      <c r="F222" s="29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92"/>
      <c r="R222" s="240"/>
      <c r="S222" s="240"/>
      <c r="T222" s="240"/>
      <c r="U222" s="240"/>
      <c r="V222" s="240"/>
      <c r="W222" s="240"/>
    </row>
    <row r="223" spans="1:26" x14ac:dyDescent="0.2">
      <c r="A223" s="153"/>
      <c r="B223" s="154"/>
      <c r="C223" s="153"/>
      <c r="D223" s="287"/>
      <c r="E223" s="289"/>
      <c r="F223" s="29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92"/>
      <c r="R223" s="240"/>
      <c r="S223" s="240"/>
      <c r="T223" s="240"/>
      <c r="U223" s="240"/>
      <c r="V223" s="240"/>
      <c r="W223" s="240"/>
    </row>
    <row r="224" spans="1:26" ht="12.75" x14ac:dyDescent="0.2">
      <c r="B224" s="25"/>
      <c r="Q224" s="4"/>
      <c r="R224" s="4"/>
      <c r="S224" s="4"/>
      <c r="T224" s="4"/>
      <c r="U224" s="4"/>
      <c r="V224" s="4"/>
      <c r="W224" s="4"/>
    </row>
    <row r="225" spans="2:24" ht="15.75" x14ac:dyDescent="0.25">
      <c r="B225" s="34"/>
      <c r="Q225" s="4"/>
      <c r="R225" s="4"/>
      <c r="S225" s="4"/>
      <c r="T225" s="4"/>
      <c r="U225" s="4"/>
      <c r="V225" s="4"/>
      <c r="W225" s="4"/>
    </row>
    <row r="226" spans="2:24" ht="12.75" x14ac:dyDescent="0.2">
      <c r="B226" s="25"/>
      <c r="Q226" s="4"/>
      <c r="R226" s="4"/>
      <c r="S226" s="4"/>
      <c r="T226" s="4"/>
      <c r="U226" s="4"/>
      <c r="V226" s="4"/>
      <c r="W226" s="4"/>
    </row>
    <row r="227" spans="2:24" s="10" customFormat="1" ht="12.75" x14ac:dyDescent="0.2">
      <c r="B227" s="32"/>
      <c r="C227" s="294"/>
      <c r="D227" s="18"/>
      <c r="F227" s="19"/>
      <c r="G227" s="1"/>
      <c r="H227" s="14"/>
      <c r="I227" s="29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91"/>
      <c r="V227" s="291"/>
      <c r="W227" s="4"/>
      <c r="X227" s="1"/>
    </row>
    <row r="228" spans="2:24" s="10" customFormat="1" ht="12.75" x14ac:dyDescent="0.2">
      <c r="B228" s="24"/>
      <c r="C228" s="17"/>
      <c r="D228" s="296"/>
      <c r="E228" s="11"/>
      <c r="F228" s="19"/>
      <c r="G228" s="1"/>
      <c r="H228" s="113"/>
      <c r="I228" s="1"/>
      <c r="J228" s="291"/>
      <c r="K228" s="291"/>
      <c r="L228" s="291"/>
      <c r="M228" s="291"/>
      <c r="N228" s="1"/>
      <c r="O228" s="1"/>
      <c r="P228" s="1"/>
      <c r="Q228" s="1"/>
      <c r="R228" s="1"/>
      <c r="S228" s="1"/>
      <c r="T228" s="1"/>
      <c r="U228" s="291"/>
      <c r="V228" s="291"/>
      <c r="W228" s="4"/>
      <c r="X228" s="1"/>
    </row>
    <row r="229" spans="2:24" s="10" customFormat="1" ht="12.75" x14ac:dyDescent="0.2">
      <c r="B229" s="25"/>
      <c r="C229" s="5"/>
      <c r="D229" s="296"/>
      <c r="E229" s="11"/>
      <c r="F229" s="19"/>
      <c r="G229" s="1"/>
      <c r="H229" s="113"/>
      <c r="I229" s="1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302"/>
      <c r="V229" s="302"/>
      <c r="W229" s="4"/>
      <c r="X229" s="1"/>
    </row>
    <row r="230" spans="2:24" s="10" customFormat="1" ht="12.75" x14ac:dyDescent="0.2">
      <c r="B230" s="25"/>
      <c r="C230" s="5"/>
      <c r="D230" s="296"/>
      <c r="E230" s="11"/>
      <c r="F230" s="19"/>
      <c r="G230" s="1"/>
      <c r="H230" s="113"/>
      <c r="I230" s="1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91"/>
      <c r="V230" s="291"/>
      <c r="W230" s="4"/>
      <c r="X230" s="1"/>
    </row>
    <row r="231" spans="2:24" s="10" customFormat="1" ht="12.75" x14ac:dyDescent="0.2">
      <c r="B231" s="24"/>
      <c r="C231" s="17"/>
      <c r="D231" s="296"/>
      <c r="E231" s="11"/>
      <c r="F231" s="19"/>
      <c r="G231" s="1"/>
      <c r="H231" s="113"/>
      <c r="I231" s="14"/>
      <c r="J231" s="1"/>
      <c r="K231" s="1"/>
      <c r="L231" s="1"/>
      <c r="M231" s="1"/>
      <c r="N231" s="1"/>
      <c r="O231" s="1"/>
      <c r="P231" s="1"/>
      <c r="Q231" s="9"/>
      <c r="R231" s="1"/>
      <c r="S231" s="1"/>
      <c r="T231" s="1"/>
      <c r="U231" s="303"/>
      <c r="V231" s="303"/>
      <c r="W231" s="297"/>
      <c r="X231" s="1"/>
    </row>
    <row r="232" spans="2:24" s="10" customFormat="1" ht="12.75" x14ac:dyDescent="0.2">
      <c r="B232" s="24"/>
      <c r="C232" s="17"/>
      <c r="D232" s="296"/>
      <c r="E232" s="11"/>
      <c r="F232" s="19"/>
      <c r="G232" s="1"/>
      <c r="H232" s="14"/>
      <c r="I232" s="14"/>
      <c r="J232" s="291"/>
      <c r="K232" s="291"/>
      <c r="L232" s="291"/>
      <c r="M232" s="291"/>
      <c r="N232" s="1"/>
      <c r="O232" s="1"/>
      <c r="P232" s="1"/>
      <c r="W232" s="4"/>
      <c r="X232" s="1"/>
    </row>
    <row r="233" spans="2:24" s="10" customFormat="1" ht="12.75" x14ac:dyDescent="0.2">
      <c r="B233" s="24"/>
      <c r="C233" s="17"/>
      <c r="D233" s="296"/>
      <c r="E233" s="11"/>
      <c r="F233" s="19"/>
      <c r="G233" s="1"/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91"/>
      <c r="V233" s="291"/>
      <c r="W233" s="4"/>
      <c r="X233" s="1"/>
    </row>
    <row r="234" spans="2:24" s="10" customFormat="1" ht="12.75" x14ac:dyDescent="0.2">
      <c r="B234" s="24"/>
      <c r="C234" s="17"/>
      <c r="D234" s="296"/>
      <c r="E234" s="11"/>
      <c r="F234" s="19"/>
      <c r="G234" s="1"/>
      <c r="H234" s="14"/>
      <c r="I234" s="1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302"/>
      <c r="V234" s="302"/>
      <c r="W234" s="4"/>
      <c r="X234" s="1"/>
    </row>
    <row r="235" spans="2:24" s="10" customFormat="1" ht="12.75" x14ac:dyDescent="0.2">
      <c r="B235" s="24"/>
      <c r="C235" s="17"/>
      <c r="D235" s="296"/>
      <c r="E235" s="11"/>
      <c r="F235" s="19"/>
      <c r="G235" s="1"/>
      <c r="H235" s="14"/>
      <c r="I235" s="295"/>
      <c r="J235" s="1"/>
      <c r="K235" s="1"/>
      <c r="L235" s="1"/>
      <c r="M235" s="1"/>
      <c r="N235" s="1"/>
      <c r="O235" s="1"/>
      <c r="P235" s="1"/>
      <c r="Q235" s="9"/>
      <c r="R235" s="9"/>
      <c r="S235" s="9"/>
      <c r="T235" s="9"/>
      <c r="U235" s="303"/>
      <c r="V235" s="303"/>
      <c r="W235" s="4"/>
      <c r="X235" s="1"/>
    </row>
    <row r="236" spans="2:24" s="10" customFormat="1" ht="12.75" x14ac:dyDescent="0.2">
      <c r="B236" s="24"/>
      <c r="C236" s="17"/>
      <c r="D236" s="296"/>
      <c r="E236" s="11"/>
      <c r="F236" s="19"/>
      <c r="G236" s="1"/>
      <c r="H236" s="14"/>
      <c r="I236" s="29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/>
      <c r="V236" s="4"/>
      <c r="W236" s="4"/>
      <c r="X236" s="1"/>
    </row>
    <row r="237" spans="2:24" s="10" customFormat="1" ht="12.75" x14ac:dyDescent="0.2">
      <c r="B237" s="24"/>
      <c r="C237" s="17"/>
      <c r="D237" s="296"/>
      <c r="E237" s="11"/>
      <c r="F237" s="19"/>
      <c r="G237" s="1"/>
      <c r="H237" s="14"/>
      <c r="I237" s="1"/>
      <c r="J237" s="291"/>
      <c r="K237" s="291"/>
      <c r="L237" s="291"/>
      <c r="M237" s="291"/>
      <c r="N237" s="1"/>
      <c r="O237" s="1"/>
      <c r="P237" s="1"/>
      <c r="Q237" s="14"/>
      <c r="S237" s="14"/>
      <c r="T237" s="1"/>
      <c r="U237" s="1"/>
      <c r="V237" s="1"/>
      <c r="X237" s="1"/>
    </row>
    <row r="238" spans="2:24" s="10" customFormat="1" ht="12.75" x14ac:dyDescent="0.2">
      <c r="B238" s="24"/>
      <c r="C238" s="17"/>
      <c r="D238" s="296"/>
      <c r="E238" s="11"/>
      <c r="F238" s="19"/>
      <c r="G238" s="1"/>
      <c r="H238" s="14"/>
      <c r="I238" s="14"/>
      <c r="J238" s="1"/>
      <c r="K238" s="1"/>
      <c r="L238" s="1"/>
      <c r="M238" s="1"/>
      <c r="N238" s="1"/>
      <c r="O238" s="1"/>
      <c r="P238" s="1"/>
      <c r="Q238" s="14"/>
      <c r="S238" s="14"/>
      <c r="T238" s="1"/>
      <c r="U238" s="1"/>
      <c r="V238" s="1"/>
      <c r="X238" s="4"/>
    </row>
    <row r="239" spans="2:24" s="10" customFormat="1" ht="12.75" x14ac:dyDescent="0.2">
      <c r="B239" s="24"/>
      <c r="C239" s="17"/>
      <c r="D239" s="296"/>
      <c r="E239" s="11"/>
      <c r="F239" s="19"/>
      <c r="G239" s="1"/>
      <c r="H239" s="14"/>
      <c r="I239" s="14"/>
      <c r="J239" s="1"/>
      <c r="K239" s="1"/>
      <c r="L239" s="1"/>
      <c r="M239" s="1"/>
      <c r="N239" s="1"/>
      <c r="O239" s="1"/>
      <c r="P239" s="1"/>
      <c r="Q239" s="14"/>
      <c r="S239" s="14"/>
      <c r="T239" s="1"/>
      <c r="U239" s="1"/>
      <c r="V239" s="1"/>
      <c r="X239" s="4"/>
    </row>
    <row r="240" spans="2:24" s="10" customFormat="1" ht="12.75" x14ac:dyDescent="0.2">
      <c r="B240" s="24"/>
      <c r="C240" s="17"/>
      <c r="D240" s="296"/>
      <c r="E240" s="11"/>
      <c r="F240" s="19"/>
      <c r="G240" s="1"/>
      <c r="H240" s="307"/>
      <c r="I240" s="307"/>
      <c r="J240" s="1"/>
      <c r="K240" s="1"/>
      <c r="L240" s="1"/>
      <c r="M240" s="1"/>
      <c r="N240" s="1"/>
      <c r="O240" s="1"/>
      <c r="P240" s="1"/>
      <c r="Q240" s="298"/>
      <c r="S240" s="298"/>
      <c r="T240" s="1"/>
      <c r="U240" s="1"/>
      <c r="V240" s="1"/>
    </row>
    <row r="241" spans="2:24" s="10" customFormat="1" ht="12.75" x14ac:dyDescent="0.2">
      <c r="B241" s="25"/>
      <c r="C241" s="5"/>
      <c r="D241" s="296"/>
      <c r="E241" s="11"/>
      <c r="F241" s="19"/>
      <c r="G241" s="1"/>
      <c r="H241" s="14"/>
      <c r="I241" s="14"/>
      <c r="J241" s="291"/>
      <c r="K241" s="291"/>
      <c r="L241" s="291"/>
      <c r="M241" s="291"/>
      <c r="N241" s="1"/>
      <c r="O241" s="1"/>
      <c r="P241" s="1"/>
      <c r="Q241" s="1"/>
      <c r="R241" s="1"/>
      <c r="S241" s="1"/>
      <c r="T241" s="1"/>
      <c r="U241" s="1"/>
      <c r="V241" s="1"/>
    </row>
    <row r="242" spans="2:24" s="10" customFormat="1" ht="12.75" x14ac:dyDescent="0.2">
      <c r="B242" s="25"/>
      <c r="C242" s="5"/>
      <c r="D242" s="296"/>
      <c r="E242" s="11"/>
      <c r="F242" s="19"/>
      <c r="G242" s="1"/>
      <c r="H242" s="14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4" s="10" customFormat="1" ht="13.5" customHeight="1" x14ac:dyDescent="0.2">
      <c r="B243" s="24"/>
      <c r="C243" s="17"/>
      <c r="D243" s="296"/>
      <c r="E243" s="11"/>
      <c r="F243" s="19"/>
      <c r="G243" s="1"/>
      <c r="H243" s="14"/>
      <c r="I243" s="1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4" s="10" customFormat="1" ht="12.75" x14ac:dyDescent="0.2">
      <c r="B244" s="24"/>
      <c r="C244" s="17"/>
      <c r="D244" s="296"/>
      <c r="E244" s="11"/>
      <c r="F244" s="19"/>
      <c r="G244" s="1"/>
      <c r="H244" s="14"/>
      <c r="I244" s="1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4" s="10" customFormat="1" ht="12.75" x14ac:dyDescent="0.2">
      <c r="B245" s="24"/>
      <c r="C245" s="17"/>
      <c r="D245" s="296"/>
      <c r="E245" s="11"/>
      <c r="F245" s="19"/>
      <c r="G245" s="1"/>
      <c r="H245" s="14"/>
      <c r="I245" s="29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4" s="10" customFormat="1" ht="12.75" x14ac:dyDescent="0.2">
      <c r="B246" s="24"/>
      <c r="C246" s="17"/>
      <c r="D246" s="296"/>
      <c r="E246" s="11"/>
      <c r="F246" s="19"/>
      <c r="G246" s="1"/>
      <c r="H246" s="14"/>
      <c r="I246" s="1"/>
      <c r="J246" s="291"/>
      <c r="K246" s="291"/>
      <c r="L246" s="291"/>
      <c r="M246" s="291"/>
      <c r="N246" s="1"/>
      <c r="O246" s="1"/>
      <c r="P246" s="1"/>
      <c r="Q246" s="1"/>
      <c r="R246" s="1"/>
      <c r="S246" s="1"/>
      <c r="T246" s="1"/>
      <c r="U246" s="1"/>
      <c r="V246" s="1"/>
      <c r="X246" s="1"/>
    </row>
    <row r="247" spans="2:24" s="10" customFormat="1" ht="12.75" x14ac:dyDescent="0.2">
      <c r="B247" s="24"/>
      <c r="C247" s="17"/>
      <c r="D247" s="296"/>
      <c r="E247" s="11"/>
      <c r="F247" s="19"/>
      <c r="G247" s="1"/>
      <c r="H247" s="14"/>
      <c r="I247" s="1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X247" s="4"/>
    </row>
    <row r="248" spans="2:24" s="10" customFormat="1" ht="12.75" x14ac:dyDescent="0.2">
      <c r="B248" s="24"/>
      <c r="C248" s="17"/>
      <c r="D248" s="296"/>
      <c r="E248" s="11"/>
      <c r="F248" s="19"/>
      <c r="G248" s="1"/>
      <c r="H248" s="14"/>
      <c r="I248" s="1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X248" s="4"/>
    </row>
    <row r="249" spans="2:24" s="10" customFormat="1" ht="12.75" x14ac:dyDescent="0.2">
      <c r="B249" s="24"/>
      <c r="C249" s="17"/>
      <c r="D249" s="296"/>
      <c r="E249" s="11"/>
      <c r="F249" s="19"/>
      <c r="G249" s="1"/>
      <c r="H249" s="14"/>
      <c r="I249" s="1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4" s="10" customFormat="1" ht="12.75" x14ac:dyDescent="0.2">
      <c r="B250" s="25"/>
      <c r="C250" s="5"/>
      <c r="D250" s="296"/>
      <c r="E250" s="11"/>
      <c r="F250" s="19"/>
      <c r="G250" s="1"/>
      <c r="H250" s="14"/>
      <c r="I250" s="14"/>
      <c r="J250" s="291"/>
      <c r="K250" s="291"/>
      <c r="L250" s="291"/>
      <c r="M250" s="291"/>
      <c r="N250" s="1"/>
      <c r="O250" s="1"/>
      <c r="P250" s="1"/>
      <c r="Q250" s="1"/>
      <c r="R250" s="1"/>
      <c r="S250" s="1"/>
      <c r="T250" s="1"/>
      <c r="U250" s="1"/>
      <c r="V250" s="1"/>
    </row>
    <row r="251" spans="2:24" s="10" customFormat="1" ht="13.5" customHeight="1" x14ac:dyDescent="0.2">
      <c r="B251" s="24"/>
      <c r="C251" s="17"/>
      <c r="D251" s="296"/>
      <c r="E251" s="11"/>
      <c r="F251" s="19"/>
      <c r="G251" s="1"/>
      <c r="H251" s="14"/>
      <c r="I251" s="1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4" s="10" customFormat="1" ht="13.5" customHeight="1" x14ac:dyDescent="0.2">
      <c r="B252" s="24"/>
      <c r="C252" s="17"/>
      <c r="D252" s="296"/>
      <c r="E252" s="11"/>
      <c r="F252" s="19"/>
      <c r="G252" s="1"/>
      <c r="H252" s="14"/>
      <c r="I252" s="1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4" s="10" customFormat="1" ht="13.5" customHeight="1" x14ac:dyDescent="0.2">
      <c r="B253" s="24"/>
      <c r="C253" s="17"/>
      <c r="D253" s="296"/>
      <c r="E253" s="11"/>
      <c r="F253" s="19"/>
      <c r="G253" s="1"/>
      <c r="H253" s="14"/>
      <c r="I253" s="1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4" s="10" customFormat="1" ht="12.75" x14ac:dyDescent="0.2">
      <c r="B254" s="24"/>
      <c r="C254" s="17"/>
      <c r="D254" s="296"/>
      <c r="E254" s="11"/>
      <c r="F254" s="19"/>
      <c r="G254" s="1"/>
      <c r="H254" s="332"/>
      <c r="I254" s="1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4" s="10" customFormat="1" ht="12.75" x14ac:dyDescent="0.2">
      <c r="B255" s="24"/>
      <c r="C255" s="17"/>
      <c r="D255" s="296"/>
      <c r="E255" s="11"/>
      <c r="F255" s="19"/>
      <c r="G255" s="1"/>
      <c r="H255" s="295"/>
      <c r="I255" s="1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4" s="10" customFormat="1" ht="12.75" x14ac:dyDescent="0.2">
      <c r="B256" s="24"/>
      <c r="C256" s="17"/>
      <c r="D256" s="18"/>
      <c r="E256" s="11"/>
      <c r="F256" s="19"/>
      <c r="G256" s="1"/>
      <c r="H256" s="14"/>
      <c r="I256" s="14"/>
      <c r="J256" s="291"/>
      <c r="K256" s="291"/>
      <c r="L256" s="291"/>
      <c r="M256" s="291"/>
      <c r="N256" s="1"/>
      <c r="O256" s="1"/>
      <c r="P256" s="1"/>
      <c r="Q256" s="1"/>
      <c r="R256" s="1"/>
      <c r="S256" s="1"/>
      <c r="T256" s="1"/>
      <c r="U256" s="1"/>
      <c r="V256" s="1"/>
    </row>
    <row r="257" spans="2:22" s="10" customFormat="1" ht="12.75" x14ac:dyDescent="0.2">
      <c r="B257" s="25"/>
      <c r="C257" s="5"/>
      <c r="D257" s="18"/>
      <c r="F257" s="19"/>
      <c r="G257" s="1"/>
      <c r="H257" s="140"/>
      <c r="I257" s="141"/>
      <c r="J257" s="1"/>
      <c r="K257" s="1"/>
      <c r="L257" s="1"/>
      <c r="M257" s="1"/>
      <c r="N257" s="1"/>
      <c r="O257" s="1"/>
      <c r="P257" s="1"/>
      <c r="Q257" s="6"/>
      <c r="R257" s="16"/>
      <c r="S257" s="16"/>
      <c r="T257" s="4"/>
      <c r="U257" s="1"/>
      <c r="V257" s="1"/>
    </row>
    <row r="258" spans="2:22" s="10" customFormat="1" ht="12.75" x14ac:dyDescent="0.2">
      <c r="B258" s="25"/>
      <c r="C258" s="5"/>
      <c r="D258" s="18"/>
      <c r="F258" s="19"/>
      <c r="G258" s="1"/>
      <c r="H258" s="140"/>
      <c r="I258" s="141"/>
      <c r="J258" s="1"/>
      <c r="K258" s="1"/>
      <c r="L258" s="1"/>
      <c r="M258" s="1"/>
      <c r="N258" s="1"/>
      <c r="O258" s="1"/>
      <c r="P258" s="1"/>
      <c r="Q258" s="6"/>
      <c r="R258" s="16"/>
      <c r="S258" s="16"/>
      <c r="T258" s="4"/>
      <c r="U258" s="1"/>
      <c r="V258" s="1"/>
    </row>
    <row r="259" spans="2:22" s="10" customFormat="1" ht="12.75" x14ac:dyDescent="0.2">
      <c r="B259" s="25"/>
      <c r="C259" s="5"/>
      <c r="D259" s="18"/>
      <c r="F259" s="19"/>
      <c r="G259" s="1"/>
      <c r="H259" s="140"/>
      <c r="I259" s="141"/>
      <c r="J259" s="1"/>
      <c r="K259" s="1"/>
      <c r="L259" s="1"/>
      <c r="M259" s="1"/>
      <c r="N259" s="1"/>
      <c r="O259" s="1"/>
      <c r="P259" s="1"/>
      <c r="Q259" s="6"/>
      <c r="R259" s="16"/>
      <c r="S259" s="16"/>
      <c r="T259" s="4"/>
      <c r="U259" s="1"/>
      <c r="V259" s="1"/>
    </row>
    <row r="260" spans="2:22" s="10" customFormat="1" ht="12.75" x14ac:dyDescent="0.2">
      <c r="B260" s="25"/>
      <c r="C260" s="5"/>
      <c r="D260" s="18"/>
      <c r="F260" s="19"/>
      <c r="G260" s="1"/>
      <c r="H260" s="140"/>
      <c r="I260" s="141"/>
      <c r="J260" s="1"/>
      <c r="K260" s="1"/>
      <c r="L260" s="1"/>
      <c r="M260" s="1"/>
      <c r="N260" s="1"/>
      <c r="O260" s="1"/>
      <c r="P260" s="1"/>
      <c r="Q260" s="6"/>
      <c r="R260" s="16"/>
      <c r="S260" s="16"/>
      <c r="T260" s="4"/>
      <c r="U260" s="1"/>
      <c r="V260" s="1"/>
    </row>
    <row r="261" spans="2:22" s="10" customFormat="1" ht="12.75" x14ac:dyDescent="0.2">
      <c r="B261" s="24"/>
      <c r="C261" s="5"/>
      <c r="D261" s="18"/>
      <c r="F261" s="19"/>
      <c r="G261" s="1"/>
      <c r="H261" s="140"/>
      <c r="I261" s="14"/>
      <c r="J261" s="291"/>
      <c r="K261" s="291"/>
      <c r="L261" s="291"/>
      <c r="M261" s="291"/>
      <c r="N261" s="1"/>
      <c r="O261" s="1"/>
      <c r="P261" s="1"/>
      <c r="Q261" s="6"/>
      <c r="R261" s="16"/>
      <c r="S261" s="16"/>
      <c r="T261" s="4"/>
      <c r="U261" s="1"/>
      <c r="V261" s="1"/>
    </row>
    <row r="262" spans="2:22" s="10" customFormat="1" ht="12.75" x14ac:dyDescent="0.2">
      <c r="B262" s="24"/>
      <c r="C262" s="5"/>
      <c r="D262" s="18"/>
      <c r="F262" s="19"/>
      <c r="G262" s="1"/>
      <c r="H262" s="140"/>
      <c r="I262" s="141"/>
      <c r="J262" s="1"/>
      <c r="K262" s="1"/>
      <c r="L262" s="1"/>
      <c r="M262" s="1"/>
      <c r="N262" s="1"/>
      <c r="O262" s="1"/>
      <c r="P262" s="1"/>
      <c r="Q262" s="6"/>
      <c r="R262" s="16"/>
      <c r="S262" s="16"/>
      <c r="T262" s="4"/>
      <c r="U262" s="1"/>
      <c r="V262" s="1"/>
    </row>
    <row r="263" spans="2:22" s="10" customFormat="1" ht="12.75" x14ac:dyDescent="0.2">
      <c r="B263" s="25"/>
      <c r="C263" s="5"/>
      <c r="D263" s="18"/>
      <c r="F263" s="19"/>
      <c r="G263" s="1"/>
      <c r="H263" s="140"/>
      <c r="I263" s="141"/>
      <c r="J263" s="1"/>
      <c r="K263" s="1"/>
      <c r="L263" s="1"/>
      <c r="M263" s="1"/>
      <c r="N263" s="1"/>
      <c r="O263" s="1"/>
      <c r="P263" s="1"/>
      <c r="Q263" s="6"/>
      <c r="R263" s="16"/>
      <c r="S263" s="16"/>
      <c r="T263" s="4"/>
      <c r="U263" s="1"/>
      <c r="V263" s="1"/>
    </row>
    <row r="264" spans="2:22" s="10" customFormat="1" ht="13.5" customHeight="1" x14ac:dyDescent="0.2">
      <c r="B264" s="18"/>
      <c r="D264" s="18"/>
      <c r="F264" s="19"/>
      <c r="G264" s="1"/>
      <c r="H264" s="140"/>
      <c r="I264" s="14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4"/>
      <c r="U264" s="1"/>
      <c r="V264" s="1"/>
    </row>
    <row r="265" spans="2:22" s="10" customFormat="1" ht="13.5" customHeight="1" x14ac:dyDescent="0.2">
      <c r="B265" s="18"/>
      <c r="D265" s="18"/>
      <c r="F265" s="19"/>
      <c r="G265" s="1"/>
      <c r="H265" s="140"/>
      <c r="I265" s="14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4"/>
      <c r="U265" s="1"/>
      <c r="V265" s="1"/>
    </row>
    <row r="266" spans="2:22" s="10" customFormat="1" ht="12" x14ac:dyDescent="0.2">
      <c r="B266" s="299"/>
      <c r="C266" s="13"/>
      <c r="D266" s="18"/>
      <c r="F266" s="19"/>
      <c r="G266" s="1"/>
      <c r="H266" s="303"/>
      <c r="I266" s="303"/>
      <c r="J266" s="291"/>
      <c r="K266" s="291"/>
      <c r="L266" s="291"/>
      <c r="M266" s="291"/>
      <c r="N266" s="1"/>
      <c r="O266" s="1"/>
      <c r="P266" s="1"/>
      <c r="Q266" s="1"/>
      <c r="R266" s="1"/>
      <c r="S266" s="1"/>
      <c r="T266" s="4"/>
      <c r="U266" s="1"/>
      <c r="V266" s="1"/>
    </row>
    <row r="267" spans="2:22" s="10" customFormat="1" ht="12" x14ac:dyDescent="0.2">
      <c r="B267" s="304"/>
      <c r="C267" s="304"/>
      <c r="D267" s="304"/>
      <c r="E267" s="11"/>
      <c r="F267" s="19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4"/>
      <c r="S267" s="4"/>
      <c r="T267" s="1"/>
      <c r="U267" s="1"/>
      <c r="V267" s="1"/>
    </row>
    <row r="268" spans="2:22" s="5" customFormat="1" ht="12.75" x14ac:dyDescent="0.2">
      <c r="B268" s="25"/>
      <c r="D268" s="25"/>
      <c r="F268" s="19"/>
      <c r="G268" s="1"/>
      <c r="H268" s="4"/>
      <c r="I268" s="1"/>
      <c r="J268" s="1"/>
      <c r="K268" s="1"/>
      <c r="L268" s="1"/>
      <c r="M268" s="1"/>
      <c r="N268" s="1"/>
      <c r="O268" s="14"/>
      <c r="P268" s="1"/>
      <c r="Q268" s="1"/>
      <c r="R268" s="4"/>
      <c r="S268" s="4"/>
      <c r="T268" s="1"/>
      <c r="U268" s="1"/>
      <c r="V268" s="1"/>
    </row>
    <row r="269" spans="2:22" s="5" customFormat="1" ht="12.75" x14ac:dyDescent="0.2">
      <c r="B269" s="18"/>
      <c r="C269" s="14"/>
      <c r="D269" s="25"/>
      <c r="F269" s="19"/>
      <c r="G269" s="1"/>
      <c r="H269" s="4"/>
      <c r="I269" s="1"/>
      <c r="J269" s="1"/>
      <c r="K269" s="1"/>
      <c r="L269" s="1"/>
      <c r="M269" s="1"/>
      <c r="N269" s="1"/>
      <c r="O269" s="14"/>
      <c r="P269" s="1"/>
      <c r="Q269" s="1"/>
      <c r="R269" s="4"/>
      <c r="S269" s="4"/>
      <c r="T269" s="1"/>
      <c r="U269" s="1"/>
      <c r="V269" s="1"/>
    </row>
    <row r="270" spans="2:22" s="5" customFormat="1" ht="12.75" x14ac:dyDescent="0.2">
      <c r="B270" s="18"/>
      <c r="D270" s="25"/>
      <c r="F270" s="19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4"/>
      <c r="S270" s="4"/>
      <c r="T270" s="1"/>
      <c r="U270" s="1"/>
      <c r="V270" s="1"/>
    </row>
    <row r="271" spans="2:22" s="5" customFormat="1" ht="12.75" x14ac:dyDescent="0.2">
      <c r="B271" s="25"/>
      <c r="D271" s="25"/>
      <c r="F271" s="19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4"/>
      <c r="S271" s="4"/>
      <c r="T271" s="1"/>
      <c r="U271" s="1"/>
      <c r="V271" s="1"/>
    </row>
    <row r="272" spans="2:22" s="5" customFormat="1" ht="12.75" x14ac:dyDescent="0.2">
      <c r="B272" s="37"/>
      <c r="D272" s="25"/>
      <c r="F272" s="19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4"/>
      <c r="S272" s="4"/>
      <c r="T272" s="1"/>
      <c r="U272" s="1"/>
      <c r="V272" s="1"/>
    </row>
    <row r="273" spans="2:22" s="5" customFormat="1" ht="12.75" x14ac:dyDescent="0.2">
      <c r="B273" s="19"/>
      <c r="D273" s="25"/>
      <c r="F273" s="19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 s="5" customFormat="1" ht="12.75" x14ac:dyDescent="0.2">
      <c r="B274" s="25"/>
      <c r="D274" s="25"/>
      <c r="F274" s="19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 s="5" customFormat="1" ht="12.75" x14ac:dyDescent="0.2">
      <c r="B275" s="25"/>
      <c r="D275" s="25"/>
      <c r="F275" s="19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 s="5" customFormat="1" ht="12.75" x14ac:dyDescent="0.2">
      <c r="B276" s="25"/>
      <c r="D276" s="25"/>
      <c r="F276" s="19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 x14ac:dyDescent="0.2">
      <c r="B277" s="300"/>
      <c r="C277" s="301"/>
      <c r="E277" s="6"/>
    </row>
    <row r="279" spans="2:22" x14ac:dyDescent="0.2">
      <c r="H279" s="4"/>
    </row>
  </sheetData>
  <mergeCells count="14">
    <mergeCell ref="C8:D8"/>
    <mergeCell ref="F19:G19"/>
    <mergeCell ref="N19:O19"/>
    <mergeCell ref="Q19:R19"/>
    <mergeCell ref="F11:G11"/>
    <mergeCell ref="E14:G14"/>
    <mergeCell ref="H14:I14"/>
    <mergeCell ref="J14:O14"/>
    <mergeCell ref="P14:S14"/>
    <mergeCell ref="I194:I195"/>
    <mergeCell ref="I180:I181"/>
    <mergeCell ref="P25:R25"/>
    <mergeCell ref="S25:T25"/>
    <mergeCell ref="U25:V25"/>
  </mergeCells>
  <pageMargins left="0" right="0" top="0.55118110236220474" bottom="0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workbookViewId="0">
      <selection activeCell="I5" sqref="I5"/>
    </sheetView>
  </sheetViews>
  <sheetFormatPr defaultRowHeight="15" x14ac:dyDescent="0.25"/>
  <cols>
    <col min="3" max="3" width="44.140625" customWidth="1"/>
    <col min="4" max="4" width="20" customWidth="1"/>
    <col min="6" max="6" width="21.85546875" customWidth="1"/>
    <col min="7" max="7" width="14.5703125" bestFit="1" customWidth="1"/>
    <col min="8" max="8" width="18.140625" bestFit="1" customWidth="1"/>
    <col min="9" max="10" width="18.85546875" bestFit="1" customWidth="1"/>
    <col min="11" max="11" width="22.42578125" bestFit="1" customWidth="1"/>
  </cols>
  <sheetData>
    <row r="1" spans="1:11" x14ac:dyDescent="0.25">
      <c r="I1" s="479" t="s">
        <v>860</v>
      </c>
      <c r="J1" s="479" t="s">
        <v>862</v>
      </c>
      <c r="K1" s="479" t="s">
        <v>928</v>
      </c>
    </row>
    <row r="2" spans="1:11" x14ac:dyDescent="0.25">
      <c r="A2" s="586" t="s">
        <v>588</v>
      </c>
      <c r="B2" s="586"/>
      <c r="I2" s="497">
        <v>0.4</v>
      </c>
      <c r="J2" s="497">
        <v>0.06</v>
      </c>
      <c r="K2" s="559">
        <v>0.04</v>
      </c>
    </row>
    <row r="3" spans="1:11" x14ac:dyDescent="0.25">
      <c r="A3" s="601" t="s">
        <v>578</v>
      </c>
      <c r="B3" s="601"/>
      <c r="C3" s="601"/>
      <c r="D3" s="601"/>
      <c r="E3" s="601"/>
      <c r="F3" s="601"/>
    </row>
    <row r="4" spans="1:11" x14ac:dyDescent="0.25">
      <c r="A4" s="428" t="s">
        <v>6</v>
      </c>
      <c r="B4" s="602" t="s">
        <v>544</v>
      </c>
      <c r="C4" s="603"/>
      <c r="D4" s="428" t="s">
        <v>545</v>
      </c>
      <c r="E4" s="428" t="s">
        <v>546</v>
      </c>
      <c r="F4" s="428" t="s">
        <v>547</v>
      </c>
      <c r="G4" s="479" t="s">
        <v>858</v>
      </c>
      <c r="H4" s="479" t="s">
        <v>858</v>
      </c>
      <c r="I4" s="479" t="s">
        <v>926</v>
      </c>
    </row>
    <row r="5" spans="1:11" x14ac:dyDescent="0.25">
      <c r="A5" s="591">
        <v>1</v>
      </c>
      <c r="B5" s="593" t="s">
        <v>580</v>
      </c>
      <c r="C5" s="594"/>
      <c r="D5" s="595">
        <v>3818.05</v>
      </c>
      <c r="E5" s="597">
        <v>1</v>
      </c>
      <c r="F5" s="599">
        <f>ROUND(D5*E5,2)</f>
        <v>3818.05</v>
      </c>
      <c r="G5" s="495">
        <f>F5*(1+$I$2)</f>
        <v>5345.2699999999995</v>
      </c>
      <c r="H5" s="495">
        <f>G5*(1+$J$2)</f>
        <v>5665.9861999999994</v>
      </c>
      <c r="I5" s="495">
        <f>H5*(1+$K$2)</f>
        <v>5892.6256479999993</v>
      </c>
    </row>
    <row r="6" spans="1:11" x14ac:dyDescent="0.25">
      <c r="A6" s="592"/>
      <c r="B6" s="593" t="s">
        <v>582</v>
      </c>
      <c r="C6" s="594"/>
      <c r="D6" s="596"/>
      <c r="E6" s="598"/>
      <c r="F6" s="600"/>
      <c r="G6" s="495">
        <f t="shared" ref="G6:G42" si="0">F6*(1+$I$2)</f>
        <v>0</v>
      </c>
      <c r="H6" s="495">
        <f t="shared" ref="H6:H42" si="1">G6*(1+$J$2)</f>
        <v>0</v>
      </c>
      <c r="I6" s="495">
        <f t="shared" ref="I6:I45" si="2">H6*(1+$K$2)</f>
        <v>0</v>
      </c>
    </row>
    <row r="7" spans="1:11" x14ac:dyDescent="0.25">
      <c r="A7" s="591">
        <v>2</v>
      </c>
      <c r="B7" s="593" t="s">
        <v>580</v>
      </c>
      <c r="C7" s="594"/>
      <c r="D7" s="595">
        <v>3361.28</v>
      </c>
      <c r="E7" s="597">
        <v>1</v>
      </c>
      <c r="F7" s="599">
        <f>ROUND(D7*E7,2)</f>
        <v>3361.28</v>
      </c>
      <c r="G7" s="495">
        <f t="shared" si="0"/>
        <v>4705.7920000000004</v>
      </c>
      <c r="H7" s="495">
        <f t="shared" si="1"/>
        <v>4988.1395200000006</v>
      </c>
      <c r="I7" s="495">
        <f t="shared" si="2"/>
        <v>5187.6651008000008</v>
      </c>
    </row>
    <row r="8" spans="1:11" x14ac:dyDescent="0.25">
      <c r="A8" s="592"/>
      <c r="B8" s="593" t="s">
        <v>548</v>
      </c>
      <c r="C8" s="594"/>
      <c r="D8" s="596"/>
      <c r="E8" s="598"/>
      <c r="F8" s="600"/>
      <c r="G8" s="495">
        <f t="shared" si="0"/>
        <v>0</v>
      </c>
      <c r="H8" s="495">
        <f t="shared" si="1"/>
        <v>0</v>
      </c>
      <c r="I8" s="495">
        <f t="shared" si="2"/>
        <v>0</v>
      </c>
    </row>
    <row r="9" spans="1:11" x14ac:dyDescent="0.25">
      <c r="A9" s="591">
        <v>3</v>
      </c>
      <c r="B9" s="593" t="s">
        <v>580</v>
      </c>
      <c r="C9" s="594"/>
      <c r="D9" s="595">
        <v>3361.28</v>
      </c>
      <c r="E9" s="597">
        <v>1</v>
      </c>
      <c r="F9" s="599">
        <f>ROUND(D9*E9,2)</f>
        <v>3361.28</v>
      </c>
      <c r="G9" s="495">
        <f t="shared" si="0"/>
        <v>4705.7920000000004</v>
      </c>
      <c r="H9" s="495">
        <f t="shared" si="1"/>
        <v>4988.1395200000006</v>
      </c>
      <c r="I9" s="495">
        <f t="shared" si="2"/>
        <v>5187.6651008000008</v>
      </c>
    </row>
    <row r="10" spans="1:11" x14ac:dyDescent="0.25">
      <c r="A10" s="592"/>
      <c r="B10" s="593" t="s">
        <v>549</v>
      </c>
      <c r="C10" s="594"/>
      <c r="D10" s="596"/>
      <c r="E10" s="598"/>
      <c r="F10" s="600"/>
      <c r="G10" s="495">
        <f t="shared" si="0"/>
        <v>0</v>
      </c>
      <c r="H10" s="495">
        <f t="shared" si="1"/>
        <v>0</v>
      </c>
      <c r="I10" s="495">
        <f t="shared" si="2"/>
        <v>0</v>
      </c>
    </row>
    <row r="11" spans="1:11" x14ac:dyDescent="0.25">
      <c r="A11" s="591">
        <v>4</v>
      </c>
      <c r="B11" s="593" t="s">
        <v>581</v>
      </c>
      <c r="C11" s="594"/>
      <c r="D11" s="595">
        <v>3818.05</v>
      </c>
      <c r="E11" s="597">
        <v>1</v>
      </c>
      <c r="F11" s="599">
        <f>ROUND(D11*E11,2)</f>
        <v>3818.05</v>
      </c>
      <c r="G11" s="495">
        <f t="shared" si="0"/>
        <v>5345.2699999999995</v>
      </c>
      <c r="H11" s="495">
        <f t="shared" si="1"/>
        <v>5665.9861999999994</v>
      </c>
      <c r="I11" s="495">
        <f t="shared" si="2"/>
        <v>5892.6256479999993</v>
      </c>
    </row>
    <row r="12" spans="1:11" x14ac:dyDescent="0.25">
      <c r="A12" s="592"/>
      <c r="B12" s="593" t="s">
        <v>550</v>
      </c>
      <c r="C12" s="594"/>
      <c r="D12" s="596"/>
      <c r="E12" s="598"/>
      <c r="F12" s="600"/>
      <c r="G12" s="495">
        <f t="shared" si="0"/>
        <v>0</v>
      </c>
      <c r="H12" s="495">
        <f t="shared" si="1"/>
        <v>0</v>
      </c>
      <c r="I12" s="495">
        <f t="shared" si="2"/>
        <v>0</v>
      </c>
    </row>
    <row r="13" spans="1:11" x14ac:dyDescent="0.25">
      <c r="A13" s="591">
        <v>5</v>
      </c>
      <c r="B13" s="593" t="s">
        <v>581</v>
      </c>
      <c r="C13" s="594"/>
      <c r="D13" s="595">
        <v>3361.28</v>
      </c>
      <c r="E13" s="597">
        <v>1</v>
      </c>
      <c r="F13" s="599">
        <f>ROUND(D13*E13,2)</f>
        <v>3361.28</v>
      </c>
      <c r="G13" s="495">
        <f t="shared" si="0"/>
        <v>4705.7920000000004</v>
      </c>
      <c r="H13" s="495">
        <f t="shared" si="1"/>
        <v>4988.1395200000006</v>
      </c>
      <c r="I13" s="495">
        <f t="shared" si="2"/>
        <v>5187.6651008000008</v>
      </c>
    </row>
    <row r="14" spans="1:11" x14ac:dyDescent="0.25">
      <c r="A14" s="592"/>
      <c r="B14" s="593" t="s">
        <v>551</v>
      </c>
      <c r="C14" s="594"/>
      <c r="D14" s="596"/>
      <c r="E14" s="598"/>
      <c r="F14" s="600"/>
      <c r="G14" s="495">
        <f t="shared" si="0"/>
        <v>0</v>
      </c>
      <c r="H14" s="495">
        <f t="shared" si="1"/>
        <v>0</v>
      </c>
      <c r="I14" s="495">
        <f t="shared" si="2"/>
        <v>0</v>
      </c>
    </row>
    <row r="15" spans="1:11" x14ac:dyDescent="0.25">
      <c r="A15" s="591">
        <v>6</v>
      </c>
      <c r="B15" s="593" t="s">
        <v>580</v>
      </c>
      <c r="C15" s="594"/>
      <c r="D15" s="595">
        <v>3361.28</v>
      </c>
      <c r="E15" s="597">
        <v>1</v>
      </c>
      <c r="F15" s="599">
        <f>ROUND(D15*E15,2)</f>
        <v>3361.28</v>
      </c>
      <c r="G15" s="495">
        <f t="shared" si="0"/>
        <v>4705.7920000000004</v>
      </c>
      <c r="H15" s="495">
        <f t="shared" si="1"/>
        <v>4988.1395200000006</v>
      </c>
      <c r="I15" s="495">
        <f t="shared" si="2"/>
        <v>5187.6651008000008</v>
      </c>
    </row>
    <row r="16" spans="1:11" x14ac:dyDescent="0.25">
      <c r="A16" s="592"/>
      <c r="B16" s="593" t="s">
        <v>552</v>
      </c>
      <c r="C16" s="594"/>
      <c r="D16" s="596"/>
      <c r="E16" s="598"/>
      <c r="F16" s="600"/>
      <c r="G16" s="495">
        <f t="shared" si="0"/>
        <v>0</v>
      </c>
      <c r="H16" s="495">
        <f t="shared" si="1"/>
        <v>0</v>
      </c>
      <c r="I16" s="495">
        <f t="shared" si="2"/>
        <v>0</v>
      </c>
    </row>
    <row r="17" spans="1:9" x14ac:dyDescent="0.25">
      <c r="A17" s="591">
        <v>7</v>
      </c>
      <c r="B17" s="593" t="s">
        <v>580</v>
      </c>
      <c r="C17" s="594"/>
      <c r="D17" s="595">
        <v>3361.28</v>
      </c>
      <c r="E17" s="597">
        <v>1</v>
      </c>
      <c r="F17" s="599">
        <f>ROUND(D17*E17,2)</f>
        <v>3361.28</v>
      </c>
      <c r="G17" s="495">
        <f t="shared" si="0"/>
        <v>4705.7920000000004</v>
      </c>
      <c r="H17" s="495">
        <f t="shared" si="1"/>
        <v>4988.1395200000006</v>
      </c>
      <c r="I17" s="495">
        <f t="shared" si="2"/>
        <v>5187.6651008000008</v>
      </c>
    </row>
    <row r="18" spans="1:9" x14ac:dyDescent="0.25">
      <c r="A18" s="592"/>
      <c r="B18" s="593" t="s">
        <v>553</v>
      </c>
      <c r="C18" s="594"/>
      <c r="D18" s="596"/>
      <c r="E18" s="598"/>
      <c r="F18" s="600"/>
      <c r="G18" s="495">
        <f t="shared" si="0"/>
        <v>0</v>
      </c>
      <c r="H18" s="495">
        <f t="shared" si="1"/>
        <v>0</v>
      </c>
      <c r="I18" s="495">
        <f t="shared" si="2"/>
        <v>0</v>
      </c>
    </row>
    <row r="19" spans="1:9" x14ac:dyDescent="0.25">
      <c r="A19" s="591">
        <v>8</v>
      </c>
      <c r="B19" s="593" t="s">
        <v>581</v>
      </c>
      <c r="C19" s="594"/>
      <c r="D19" s="595">
        <v>3361.28</v>
      </c>
      <c r="E19" s="597">
        <v>1</v>
      </c>
      <c r="F19" s="599">
        <f>ROUND(D19*E19,2)</f>
        <v>3361.28</v>
      </c>
      <c r="G19" s="495">
        <f t="shared" si="0"/>
        <v>4705.7920000000004</v>
      </c>
      <c r="H19" s="495">
        <f t="shared" si="1"/>
        <v>4988.1395200000006</v>
      </c>
      <c r="I19" s="495">
        <f t="shared" si="2"/>
        <v>5187.6651008000008</v>
      </c>
    </row>
    <row r="20" spans="1:9" x14ac:dyDescent="0.25">
      <c r="A20" s="592"/>
      <c r="B20" s="593" t="s">
        <v>554</v>
      </c>
      <c r="C20" s="594"/>
      <c r="D20" s="596"/>
      <c r="E20" s="598"/>
      <c r="F20" s="600"/>
      <c r="G20" s="495">
        <f t="shared" si="0"/>
        <v>0</v>
      </c>
      <c r="H20" s="495">
        <f t="shared" si="1"/>
        <v>0</v>
      </c>
      <c r="I20" s="495">
        <f t="shared" si="2"/>
        <v>0</v>
      </c>
    </row>
    <row r="21" spans="1:9" x14ac:dyDescent="0.25">
      <c r="A21" s="591">
        <v>9</v>
      </c>
      <c r="B21" s="593" t="s">
        <v>580</v>
      </c>
      <c r="C21" s="594"/>
      <c r="D21" s="595">
        <v>3361.28</v>
      </c>
      <c r="E21" s="597">
        <v>1</v>
      </c>
      <c r="F21" s="599">
        <f>ROUND(D21*E21,2)</f>
        <v>3361.28</v>
      </c>
      <c r="G21" s="495">
        <f t="shared" si="0"/>
        <v>4705.7920000000004</v>
      </c>
      <c r="H21" s="495">
        <f t="shared" si="1"/>
        <v>4988.1395200000006</v>
      </c>
      <c r="I21" s="495">
        <f t="shared" si="2"/>
        <v>5187.6651008000008</v>
      </c>
    </row>
    <row r="22" spans="1:9" x14ac:dyDescent="0.25">
      <c r="A22" s="592"/>
      <c r="B22" s="593" t="s">
        <v>555</v>
      </c>
      <c r="C22" s="594"/>
      <c r="D22" s="596"/>
      <c r="E22" s="598"/>
      <c r="F22" s="600"/>
      <c r="G22" s="495">
        <f t="shared" si="0"/>
        <v>0</v>
      </c>
      <c r="H22" s="495">
        <f t="shared" si="1"/>
        <v>0</v>
      </c>
      <c r="I22" s="495">
        <f t="shared" si="2"/>
        <v>0</v>
      </c>
    </row>
    <row r="23" spans="1:9" x14ac:dyDescent="0.25">
      <c r="A23" s="591">
        <v>10</v>
      </c>
      <c r="B23" s="593" t="s">
        <v>580</v>
      </c>
      <c r="C23" s="594"/>
      <c r="D23" s="595">
        <v>3818.05</v>
      </c>
      <c r="E23" s="597">
        <v>1</v>
      </c>
      <c r="F23" s="599">
        <f>ROUND(D23*E23,2)</f>
        <v>3818.05</v>
      </c>
      <c r="G23" s="495">
        <f t="shared" si="0"/>
        <v>5345.2699999999995</v>
      </c>
      <c r="H23" s="495">
        <f t="shared" si="1"/>
        <v>5665.9861999999994</v>
      </c>
      <c r="I23" s="495">
        <f t="shared" si="2"/>
        <v>5892.6256479999993</v>
      </c>
    </row>
    <row r="24" spans="1:9" x14ac:dyDescent="0.25">
      <c r="A24" s="592"/>
      <c r="B24" s="593" t="s">
        <v>556</v>
      </c>
      <c r="C24" s="594"/>
      <c r="D24" s="596"/>
      <c r="E24" s="598"/>
      <c r="F24" s="600"/>
      <c r="G24" s="495">
        <f t="shared" si="0"/>
        <v>0</v>
      </c>
      <c r="H24" s="495">
        <f t="shared" si="1"/>
        <v>0</v>
      </c>
      <c r="I24" s="495">
        <f t="shared" si="2"/>
        <v>0</v>
      </c>
    </row>
    <row r="25" spans="1:9" x14ac:dyDescent="0.25">
      <c r="A25" s="591">
        <v>11</v>
      </c>
      <c r="B25" s="593" t="s">
        <v>580</v>
      </c>
      <c r="C25" s="594"/>
      <c r="D25" s="595">
        <v>2608.06</v>
      </c>
      <c r="E25" s="597">
        <v>1</v>
      </c>
      <c r="F25" s="599">
        <f>ROUND(D25*E25,2)</f>
        <v>2608.06</v>
      </c>
      <c r="G25" s="495">
        <f t="shared" si="0"/>
        <v>3651.2839999999997</v>
      </c>
      <c r="H25" s="495">
        <f t="shared" si="1"/>
        <v>3870.3610399999998</v>
      </c>
      <c r="I25" s="495">
        <f t="shared" si="2"/>
        <v>4025.1754815999998</v>
      </c>
    </row>
    <row r="26" spans="1:9" x14ac:dyDescent="0.25">
      <c r="A26" s="592"/>
      <c r="B26" s="593" t="s">
        <v>557</v>
      </c>
      <c r="C26" s="594"/>
      <c r="D26" s="596"/>
      <c r="E26" s="598"/>
      <c r="F26" s="600"/>
      <c r="G26" s="495">
        <f t="shared" si="0"/>
        <v>0</v>
      </c>
      <c r="H26" s="495">
        <f t="shared" si="1"/>
        <v>0</v>
      </c>
      <c r="I26" s="495">
        <f t="shared" si="2"/>
        <v>0</v>
      </c>
    </row>
    <row r="27" spans="1:9" x14ac:dyDescent="0.25">
      <c r="A27" s="591">
        <v>12</v>
      </c>
      <c r="B27" s="593" t="s">
        <v>580</v>
      </c>
      <c r="C27" s="594"/>
      <c r="D27" s="595">
        <v>2608.06</v>
      </c>
      <c r="E27" s="597">
        <v>1</v>
      </c>
      <c r="F27" s="599">
        <f>ROUND(D27*E27,2)</f>
        <v>2608.06</v>
      </c>
      <c r="G27" s="495">
        <f t="shared" si="0"/>
        <v>3651.2839999999997</v>
      </c>
      <c r="H27" s="495">
        <f t="shared" si="1"/>
        <v>3870.3610399999998</v>
      </c>
      <c r="I27" s="495">
        <f t="shared" si="2"/>
        <v>4025.1754815999998</v>
      </c>
    </row>
    <row r="28" spans="1:9" x14ac:dyDescent="0.25">
      <c r="A28" s="592"/>
      <c r="B28" s="593" t="s">
        <v>558</v>
      </c>
      <c r="C28" s="594"/>
      <c r="D28" s="596"/>
      <c r="E28" s="598"/>
      <c r="F28" s="600"/>
      <c r="G28" s="495">
        <f t="shared" si="0"/>
        <v>0</v>
      </c>
      <c r="H28" s="495">
        <f t="shared" si="1"/>
        <v>0</v>
      </c>
      <c r="I28" s="495">
        <f t="shared" si="2"/>
        <v>0</v>
      </c>
    </row>
    <row r="29" spans="1:9" x14ac:dyDescent="0.25">
      <c r="A29" s="591">
        <v>13</v>
      </c>
      <c r="B29" s="593" t="s">
        <v>580</v>
      </c>
      <c r="C29" s="594"/>
      <c r="D29" s="595">
        <v>13736.25</v>
      </c>
      <c r="E29" s="597">
        <v>1</v>
      </c>
      <c r="F29" s="599">
        <f>ROUND(D29*E29,2)</f>
        <v>13736.25</v>
      </c>
      <c r="G29" s="495">
        <f t="shared" si="0"/>
        <v>19230.75</v>
      </c>
      <c r="H29" s="495">
        <f t="shared" si="1"/>
        <v>20384.595000000001</v>
      </c>
      <c r="I29" s="495">
        <f t="shared" si="2"/>
        <v>21199.978800000001</v>
      </c>
    </row>
    <row r="30" spans="1:9" x14ac:dyDescent="0.25">
      <c r="A30" s="592"/>
      <c r="B30" s="593" t="s">
        <v>559</v>
      </c>
      <c r="C30" s="594"/>
      <c r="D30" s="596"/>
      <c r="E30" s="598"/>
      <c r="F30" s="600"/>
      <c r="G30" s="495">
        <f t="shared" si="0"/>
        <v>0</v>
      </c>
      <c r="H30" s="495">
        <f t="shared" si="1"/>
        <v>0</v>
      </c>
      <c r="I30" s="495">
        <f t="shared" si="2"/>
        <v>0</v>
      </c>
    </row>
    <row r="31" spans="1:9" x14ac:dyDescent="0.25">
      <c r="A31" s="591">
        <v>14</v>
      </c>
      <c r="B31" s="593" t="s">
        <v>580</v>
      </c>
      <c r="C31" s="594"/>
      <c r="D31" s="595">
        <v>4146.0600000000004</v>
      </c>
      <c r="E31" s="597">
        <v>1</v>
      </c>
      <c r="F31" s="599">
        <f>ROUND(D31*E31,2)</f>
        <v>4146.0600000000004</v>
      </c>
      <c r="G31" s="495">
        <f t="shared" si="0"/>
        <v>5804.4840000000004</v>
      </c>
      <c r="H31" s="495">
        <f t="shared" si="1"/>
        <v>6152.7530400000005</v>
      </c>
      <c r="I31" s="495">
        <f t="shared" si="2"/>
        <v>6398.8631616000011</v>
      </c>
    </row>
    <row r="32" spans="1:9" x14ac:dyDescent="0.25">
      <c r="A32" s="592"/>
      <c r="B32" s="593" t="s">
        <v>560</v>
      </c>
      <c r="C32" s="594"/>
      <c r="D32" s="596"/>
      <c r="E32" s="598"/>
      <c r="F32" s="600"/>
      <c r="G32" s="495">
        <f t="shared" si="0"/>
        <v>0</v>
      </c>
      <c r="H32" s="495">
        <f t="shared" si="1"/>
        <v>0</v>
      </c>
      <c r="I32" s="495">
        <f t="shared" si="2"/>
        <v>0</v>
      </c>
    </row>
    <row r="33" spans="1:9" x14ac:dyDescent="0.25">
      <c r="A33" s="591">
        <v>15</v>
      </c>
      <c r="B33" s="593" t="s">
        <v>580</v>
      </c>
      <c r="C33" s="594"/>
      <c r="D33" s="595">
        <v>2066.06</v>
      </c>
      <c r="E33" s="597">
        <v>1</v>
      </c>
      <c r="F33" s="599">
        <f>ROUND(D33*E33,2)</f>
        <v>2066.06</v>
      </c>
      <c r="G33" s="495">
        <f t="shared" si="0"/>
        <v>2892.4839999999999</v>
      </c>
      <c r="H33" s="495">
        <f t="shared" si="1"/>
        <v>3066.0330400000003</v>
      </c>
      <c r="I33" s="495">
        <f t="shared" si="2"/>
        <v>3188.6743616000003</v>
      </c>
    </row>
    <row r="34" spans="1:9" x14ac:dyDescent="0.25">
      <c r="A34" s="592"/>
      <c r="B34" s="593" t="s">
        <v>561</v>
      </c>
      <c r="C34" s="594"/>
      <c r="D34" s="596"/>
      <c r="E34" s="598"/>
      <c r="F34" s="600"/>
      <c r="G34" s="495">
        <f t="shared" si="0"/>
        <v>0</v>
      </c>
      <c r="H34" s="495">
        <f t="shared" si="1"/>
        <v>0</v>
      </c>
      <c r="I34" s="495">
        <f t="shared" si="2"/>
        <v>0</v>
      </c>
    </row>
    <row r="35" spans="1:9" x14ac:dyDescent="0.25">
      <c r="A35" s="591">
        <v>16</v>
      </c>
      <c r="B35" s="593" t="s">
        <v>580</v>
      </c>
      <c r="C35" s="594"/>
      <c r="D35" s="595">
        <v>4146.0600000000004</v>
      </c>
      <c r="E35" s="597">
        <v>1</v>
      </c>
      <c r="F35" s="599">
        <f>ROUND(D35*E35,2)</f>
        <v>4146.0600000000004</v>
      </c>
      <c r="G35" s="495">
        <f t="shared" si="0"/>
        <v>5804.4840000000004</v>
      </c>
      <c r="H35" s="495">
        <f t="shared" si="1"/>
        <v>6152.7530400000005</v>
      </c>
      <c r="I35" s="495">
        <f t="shared" si="2"/>
        <v>6398.8631616000011</v>
      </c>
    </row>
    <row r="36" spans="1:9" x14ac:dyDescent="0.25">
      <c r="A36" s="592"/>
      <c r="B36" s="593" t="s">
        <v>562</v>
      </c>
      <c r="C36" s="594"/>
      <c r="D36" s="596"/>
      <c r="E36" s="598"/>
      <c r="F36" s="600"/>
      <c r="G36" s="495">
        <f t="shared" si="0"/>
        <v>0</v>
      </c>
      <c r="H36" s="495">
        <f t="shared" si="1"/>
        <v>0</v>
      </c>
      <c r="I36" s="495">
        <f t="shared" si="2"/>
        <v>0</v>
      </c>
    </row>
    <row r="37" spans="1:9" x14ac:dyDescent="0.25">
      <c r="A37" s="591">
        <v>17</v>
      </c>
      <c r="B37" s="593" t="s">
        <v>580</v>
      </c>
      <c r="C37" s="594"/>
      <c r="D37" s="595">
        <v>4967.96</v>
      </c>
      <c r="E37" s="597">
        <v>1</v>
      </c>
      <c r="F37" s="599">
        <f>ROUND(D37*E37,2)</f>
        <v>4967.96</v>
      </c>
      <c r="G37" s="495">
        <f t="shared" si="0"/>
        <v>6955.1439999999993</v>
      </c>
      <c r="H37" s="495">
        <f t="shared" si="1"/>
        <v>7372.4526399999995</v>
      </c>
      <c r="I37" s="495">
        <f t="shared" si="2"/>
        <v>7667.3507455999998</v>
      </c>
    </row>
    <row r="38" spans="1:9" x14ac:dyDescent="0.25">
      <c r="A38" s="592"/>
      <c r="B38" s="593" t="s">
        <v>563</v>
      </c>
      <c r="C38" s="594"/>
      <c r="D38" s="596"/>
      <c r="E38" s="598"/>
      <c r="F38" s="600"/>
      <c r="G38" s="495">
        <f t="shared" si="0"/>
        <v>0</v>
      </c>
      <c r="H38" s="495">
        <f t="shared" si="1"/>
        <v>0</v>
      </c>
      <c r="I38" s="495">
        <f t="shared" si="2"/>
        <v>0</v>
      </c>
    </row>
    <row r="39" spans="1:9" x14ac:dyDescent="0.25">
      <c r="A39" s="591">
        <v>18</v>
      </c>
      <c r="B39" s="593" t="s">
        <v>583</v>
      </c>
      <c r="C39" s="594"/>
      <c r="D39" s="595">
        <v>12127.01</v>
      </c>
      <c r="E39" s="597">
        <v>1</v>
      </c>
      <c r="F39" s="599">
        <f>ROUND(D39*E39,2)</f>
        <v>12127.01</v>
      </c>
      <c r="G39" s="495">
        <f t="shared" si="0"/>
        <v>16977.813999999998</v>
      </c>
      <c r="H39" s="495">
        <f t="shared" si="1"/>
        <v>17996.482840000001</v>
      </c>
      <c r="I39" s="495">
        <f t="shared" si="2"/>
        <v>18716.342153600002</v>
      </c>
    </row>
    <row r="40" spans="1:9" x14ac:dyDescent="0.25">
      <c r="A40" s="592"/>
      <c r="B40" s="593" t="s">
        <v>564</v>
      </c>
      <c r="C40" s="594"/>
      <c r="D40" s="596"/>
      <c r="E40" s="598"/>
      <c r="F40" s="600"/>
      <c r="G40" s="495">
        <f t="shared" si="0"/>
        <v>0</v>
      </c>
      <c r="H40" s="495">
        <f t="shared" si="1"/>
        <v>0</v>
      </c>
      <c r="I40" s="495">
        <f t="shared" si="2"/>
        <v>0</v>
      </c>
    </row>
    <row r="41" spans="1:9" x14ac:dyDescent="0.25">
      <c r="A41" s="591">
        <v>19</v>
      </c>
      <c r="B41" s="593" t="s">
        <v>565</v>
      </c>
      <c r="C41" s="594"/>
      <c r="D41" s="595">
        <v>2399.38</v>
      </c>
      <c r="E41" s="597">
        <v>1</v>
      </c>
      <c r="F41" s="599">
        <f>ROUND(D41*E41,2)</f>
        <v>2399.38</v>
      </c>
      <c r="G41" s="495">
        <f t="shared" si="0"/>
        <v>3359.1320000000001</v>
      </c>
      <c r="H41" s="495">
        <f t="shared" si="1"/>
        <v>3560.67992</v>
      </c>
      <c r="I41" s="495">
        <f t="shared" si="2"/>
        <v>3703.1071168000003</v>
      </c>
    </row>
    <row r="42" spans="1:9" x14ac:dyDescent="0.25">
      <c r="A42" s="592"/>
      <c r="B42" s="593" t="s">
        <v>564</v>
      </c>
      <c r="C42" s="594"/>
      <c r="D42" s="596"/>
      <c r="E42" s="598"/>
      <c r="F42" s="600"/>
      <c r="G42" s="495">
        <f t="shared" si="0"/>
        <v>0</v>
      </c>
      <c r="H42" s="495">
        <f t="shared" si="1"/>
        <v>0</v>
      </c>
      <c r="I42" s="495">
        <f t="shared" si="2"/>
        <v>0</v>
      </c>
    </row>
    <row r="43" spans="1:9" x14ac:dyDescent="0.25">
      <c r="A43" s="604" t="s">
        <v>566</v>
      </c>
      <c r="B43" s="604"/>
      <c r="C43" s="604"/>
      <c r="D43" s="604"/>
      <c r="E43" s="429"/>
      <c r="F43" s="430">
        <f>SUM(F4:F42)</f>
        <v>83788.00999999998</v>
      </c>
      <c r="G43" s="495">
        <f>SUM(G5:G42)</f>
        <v>117303.21399999998</v>
      </c>
      <c r="H43" s="495">
        <f>G43*(1+$J$2)</f>
        <v>124341.40683999998</v>
      </c>
      <c r="I43" s="495">
        <f t="shared" si="2"/>
        <v>129315.06311359999</v>
      </c>
    </row>
    <row r="44" spans="1:9" x14ac:dyDescent="0.25">
      <c r="A44" s="604" t="s">
        <v>567</v>
      </c>
      <c r="B44" s="604"/>
      <c r="C44" s="604"/>
      <c r="D44" s="604"/>
      <c r="E44" s="431">
        <v>0.21</v>
      </c>
      <c r="F44" s="430">
        <f>ROUND(F43*E44,2)</f>
        <v>17595.48</v>
      </c>
      <c r="G44" s="514">
        <f>ROUND(G43*E44,2)</f>
        <v>24633.67</v>
      </c>
      <c r="H44" s="495">
        <f>G44*(1+$J$2)</f>
        <v>26111.690200000001</v>
      </c>
      <c r="I44" s="495">
        <f t="shared" si="2"/>
        <v>27156.157808000004</v>
      </c>
    </row>
    <row r="45" spans="1:9" x14ac:dyDescent="0.25">
      <c r="A45" s="604" t="s">
        <v>568</v>
      </c>
      <c r="B45" s="604"/>
      <c r="C45" s="604"/>
      <c r="D45" s="604"/>
      <c r="E45" s="429"/>
      <c r="F45" s="430">
        <f>F43+F44</f>
        <v>101383.48999999998</v>
      </c>
      <c r="G45" s="498">
        <f>SUM(G5:G44)</f>
        <v>259240.09799999994</v>
      </c>
      <c r="H45" s="498">
        <f>G45*(1+$J$2)</f>
        <v>274794.50387999997</v>
      </c>
      <c r="I45" s="560">
        <f t="shared" si="2"/>
        <v>285786.28403519996</v>
      </c>
    </row>
  </sheetData>
  <mergeCells count="120">
    <mergeCell ref="A2:B2"/>
    <mergeCell ref="A43:D43"/>
    <mergeCell ref="A44:D44"/>
    <mergeCell ref="A45:D45"/>
    <mergeCell ref="A41:A42"/>
    <mergeCell ref="B41:C41"/>
    <mergeCell ref="D41:D42"/>
    <mergeCell ref="E41:E42"/>
    <mergeCell ref="F41:F42"/>
    <mergeCell ref="B42:C42"/>
    <mergeCell ref="A39:A40"/>
    <mergeCell ref="B39:C39"/>
    <mergeCell ref="D39:D40"/>
    <mergeCell ref="E39:E40"/>
    <mergeCell ref="F39:F40"/>
    <mergeCell ref="B40:C40"/>
    <mergeCell ref="A37:A38"/>
    <mergeCell ref="B37:C37"/>
    <mergeCell ref="D37:D38"/>
    <mergeCell ref="E37:E38"/>
    <mergeCell ref="F37:F38"/>
    <mergeCell ref="B38:C38"/>
    <mergeCell ref="A35:A36"/>
    <mergeCell ref="B35:C35"/>
    <mergeCell ref="D35:D36"/>
    <mergeCell ref="E35:E36"/>
    <mergeCell ref="F35:F36"/>
    <mergeCell ref="B36:C36"/>
    <mergeCell ref="A33:A34"/>
    <mergeCell ref="B33:C33"/>
    <mergeCell ref="D33:D34"/>
    <mergeCell ref="E33:E34"/>
    <mergeCell ref="F33:F34"/>
    <mergeCell ref="B34:C34"/>
    <mergeCell ref="A31:A32"/>
    <mergeCell ref="B31:C31"/>
    <mergeCell ref="D31:D32"/>
    <mergeCell ref="E31:E32"/>
    <mergeCell ref="F31:F32"/>
    <mergeCell ref="B32:C32"/>
    <mergeCell ref="A29:A30"/>
    <mergeCell ref="B29:C29"/>
    <mergeCell ref="D29:D30"/>
    <mergeCell ref="E29:E30"/>
    <mergeCell ref="F29:F30"/>
    <mergeCell ref="B30:C30"/>
    <mergeCell ref="A27:A28"/>
    <mergeCell ref="B27:C27"/>
    <mergeCell ref="D27:D28"/>
    <mergeCell ref="E27:E28"/>
    <mergeCell ref="F27:F28"/>
    <mergeCell ref="B28:C28"/>
    <mergeCell ref="A25:A26"/>
    <mergeCell ref="B25:C25"/>
    <mergeCell ref="D25:D26"/>
    <mergeCell ref="E25:E26"/>
    <mergeCell ref="F25:F26"/>
    <mergeCell ref="B26:C26"/>
    <mergeCell ref="A23:A24"/>
    <mergeCell ref="B23:C23"/>
    <mergeCell ref="D23:D24"/>
    <mergeCell ref="E23:E24"/>
    <mergeCell ref="F23:F24"/>
    <mergeCell ref="B24:C24"/>
    <mergeCell ref="A21:A22"/>
    <mergeCell ref="B21:C21"/>
    <mergeCell ref="D21:D22"/>
    <mergeCell ref="E21:E22"/>
    <mergeCell ref="F21:F22"/>
    <mergeCell ref="B22:C22"/>
    <mergeCell ref="A19:A20"/>
    <mergeCell ref="B19:C19"/>
    <mergeCell ref="D19:D20"/>
    <mergeCell ref="E19:E20"/>
    <mergeCell ref="F19:F20"/>
    <mergeCell ref="B20:C20"/>
    <mergeCell ref="A17:A18"/>
    <mergeCell ref="B17:C17"/>
    <mergeCell ref="D17:D18"/>
    <mergeCell ref="E17:E18"/>
    <mergeCell ref="F17:F18"/>
    <mergeCell ref="B18:C18"/>
    <mergeCell ref="A15:A16"/>
    <mergeCell ref="B15:C15"/>
    <mergeCell ref="D15:D16"/>
    <mergeCell ref="E15:E16"/>
    <mergeCell ref="F15:F16"/>
    <mergeCell ref="B16:C16"/>
    <mergeCell ref="A13:A14"/>
    <mergeCell ref="B13:C13"/>
    <mergeCell ref="D13:D14"/>
    <mergeCell ref="E13:E14"/>
    <mergeCell ref="F13:F14"/>
    <mergeCell ref="B14:C14"/>
    <mergeCell ref="A11:A12"/>
    <mergeCell ref="B11:C11"/>
    <mergeCell ref="D11:D12"/>
    <mergeCell ref="E11:E12"/>
    <mergeCell ref="F11:F12"/>
    <mergeCell ref="B12:C12"/>
    <mergeCell ref="A9:A10"/>
    <mergeCell ref="B9:C9"/>
    <mergeCell ref="D9:D10"/>
    <mergeCell ref="E9:E10"/>
    <mergeCell ref="F9:F10"/>
    <mergeCell ref="B10:C10"/>
    <mergeCell ref="A7:A8"/>
    <mergeCell ref="B7:C7"/>
    <mergeCell ref="D7:D8"/>
    <mergeCell ref="E7:E8"/>
    <mergeCell ref="F7:F8"/>
    <mergeCell ref="B8:C8"/>
    <mergeCell ref="A3:F3"/>
    <mergeCell ref="B4:C4"/>
    <mergeCell ref="A5:A6"/>
    <mergeCell ref="B5:C5"/>
    <mergeCell ref="D5:D6"/>
    <mergeCell ref="E5:E6"/>
    <mergeCell ref="F5:F6"/>
    <mergeCell ref="B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9"/>
  <sheetViews>
    <sheetView topLeftCell="D1" zoomScale="120" zoomScaleNormal="120" workbookViewId="0">
      <selection activeCell="L50" sqref="L50"/>
    </sheetView>
  </sheetViews>
  <sheetFormatPr defaultColWidth="9.140625" defaultRowHeight="15" x14ac:dyDescent="0.25"/>
  <cols>
    <col min="1" max="1" width="2.42578125" style="1" customWidth="1"/>
    <col min="2" max="2" width="31.85546875" style="1" customWidth="1"/>
    <col min="3" max="3" width="10.85546875" style="3" customWidth="1"/>
    <col min="4" max="4" width="11.140625" style="1" customWidth="1"/>
    <col min="5" max="5" width="9.85546875" style="1" customWidth="1"/>
    <col min="6" max="6" width="10.85546875" style="1" customWidth="1"/>
    <col min="7" max="7" width="8.140625" style="1" customWidth="1"/>
    <col min="8" max="8" width="11.42578125" style="1" customWidth="1"/>
    <col min="9" max="9" width="9.42578125" style="1" customWidth="1"/>
    <col min="10" max="10" width="22.5703125" style="1" bestFit="1" customWidth="1"/>
    <col min="11" max="11" width="14.85546875" style="1" bestFit="1" customWidth="1"/>
    <col min="12" max="13" width="14.85546875" style="1" customWidth="1"/>
    <col min="14" max="15" width="16.140625" style="1" bestFit="1" customWidth="1"/>
    <col min="16" max="16" width="12.85546875" style="1" bestFit="1" customWidth="1"/>
    <col min="17" max="17" width="9.42578125" style="1" customWidth="1"/>
    <col min="18" max="18" width="8.140625" style="1" customWidth="1"/>
    <col min="19" max="19" width="7.42578125" style="1" customWidth="1"/>
    <col min="20" max="20" width="7.140625" style="1" customWidth="1"/>
    <col min="21" max="22" width="6.85546875" style="1" customWidth="1"/>
    <col min="23" max="23" width="6.42578125" style="1" customWidth="1"/>
    <col min="24" max="24" width="5.85546875" style="1" customWidth="1"/>
    <col min="25" max="25" width="3" style="1" customWidth="1"/>
    <col min="26" max="26" width="9.5703125" style="2" customWidth="1"/>
    <col min="27" max="27" width="11" style="1" customWidth="1"/>
    <col min="28" max="28" width="10" style="1" customWidth="1"/>
    <col min="29" max="16384" width="9.140625" style="1"/>
  </cols>
  <sheetData>
    <row r="1" spans="1:27" x14ac:dyDescent="0.25">
      <c r="B1" s="9" t="s">
        <v>48</v>
      </c>
    </row>
    <row r="2" spans="1:27" x14ac:dyDescent="0.25">
      <c r="B2" s="1" t="s">
        <v>49</v>
      </c>
    </row>
    <row r="4" spans="1:27" x14ac:dyDescent="0.25">
      <c r="F4" s="9"/>
      <c r="G4" s="9"/>
    </row>
    <row r="6" spans="1:27" ht="11.25" x14ac:dyDescent="0.2">
      <c r="A6" s="125" t="s">
        <v>585</v>
      </c>
      <c r="B6" s="9"/>
      <c r="C6" s="586" t="s">
        <v>588</v>
      </c>
      <c r="D6" s="58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Z6" s="1"/>
    </row>
    <row r="7" spans="1:27" ht="11.25" x14ac:dyDescent="0.2">
      <c r="A7" s="125"/>
      <c r="B7" s="9"/>
      <c r="C7" s="12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Z7" s="1"/>
    </row>
    <row r="8" spans="1:27" ht="11.25" x14ac:dyDescent="0.2">
      <c r="A8" s="123"/>
      <c r="B8" s="124" t="s">
        <v>536</v>
      </c>
      <c r="C8" s="123"/>
      <c r="D8" s="123"/>
      <c r="E8" s="123"/>
      <c r="F8" s="123"/>
      <c r="G8" s="123"/>
      <c r="H8" s="123"/>
      <c r="I8" s="122"/>
      <c r="J8" s="122"/>
      <c r="K8" s="122"/>
      <c r="L8" s="122"/>
      <c r="M8" s="122"/>
      <c r="N8" s="122"/>
      <c r="O8" s="122"/>
      <c r="P8" s="9"/>
      <c r="Z8" s="1"/>
    </row>
    <row r="9" spans="1:27" ht="11.25" x14ac:dyDescent="0.2">
      <c r="A9" s="122"/>
      <c r="B9" s="122"/>
      <c r="C9" s="122"/>
      <c r="D9" s="122"/>
      <c r="E9" s="122"/>
      <c r="F9" s="589">
        <v>42338</v>
      </c>
      <c r="G9" s="589"/>
      <c r="H9" s="122"/>
      <c r="I9" s="122"/>
      <c r="J9" s="122"/>
      <c r="K9" s="122"/>
      <c r="L9" s="122"/>
      <c r="M9" s="122"/>
      <c r="N9" s="122"/>
      <c r="O9" s="122"/>
      <c r="P9" s="9"/>
      <c r="Z9" s="1"/>
    </row>
    <row r="10" spans="1:27" ht="15.75" thickBot="1" x14ac:dyDescent="0.3"/>
    <row r="11" spans="1:27" s="5" customFormat="1" ht="15" customHeight="1" x14ac:dyDescent="0.2">
      <c r="A11" s="389"/>
      <c r="B11" s="394" t="s">
        <v>50</v>
      </c>
      <c r="C11" s="395" t="s">
        <v>51</v>
      </c>
      <c r="D11" s="396" t="s">
        <v>52</v>
      </c>
      <c r="E11" s="590"/>
      <c r="F11" s="590"/>
      <c r="G11" s="59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21"/>
      <c r="U11" s="1"/>
      <c r="V11" s="9"/>
      <c r="W11" s="9"/>
      <c r="X11" s="119"/>
      <c r="Y11" s="1"/>
    </row>
    <row r="12" spans="1:27" s="5" customFormat="1" ht="13.5" thickBot="1" x14ac:dyDescent="0.25">
      <c r="A12" s="390"/>
      <c r="B12" s="397" t="s">
        <v>53</v>
      </c>
      <c r="C12" s="120" t="s">
        <v>54</v>
      </c>
      <c r="D12" s="398" t="s">
        <v>55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"/>
      <c r="V12" s="9"/>
      <c r="W12" s="9"/>
      <c r="X12" s="119"/>
      <c r="Y12" s="1"/>
    </row>
    <row r="13" spans="1:27" s="5" customFormat="1" ht="12.75" x14ac:dyDescent="0.2">
      <c r="A13" s="391">
        <v>1</v>
      </c>
      <c r="B13" s="399" t="s">
        <v>56</v>
      </c>
      <c r="C13" s="118">
        <v>24489252.52</v>
      </c>
      <c r="D13" s="400">
        <v>74.69</v>
      </c>
      <c r="E13" s="14"/>
      <c r="F13" s="240"/>
      <c r="G13" s="240"/>
      <c r="H13" s="14"/>
      <c r="I13" s="14"/>
      <c r="J13" s="14"/>
      <c r="K13" s="14"/>
      <c r="L13" s="14"/>
      <c r="M13" s="14"/>
      <c r="N13" s="14"/>
      <c r="O13" s="14"/>
      <c r="P13" s="1"/>
      <c r="Q13" s="1"/>
      <c r="R13" s="1"/>
      <c r="S13" s="1"/>
      <c r="T13" s="14"/>
      <c r="U13" s="14"/>
      <c r="V13" s="115"/>
      <c r="W13" s="115"/>
      <c r="X13" s="115"/>
      <c r="Y13" s="1"/>
    </row>
    <row r="14" spans="1:27" s="5" customFormat="1" ht="13.5" thickBot="1" x14ac:dyDescent="0.25">
      <c r="A14" s="392">
        <v>2</v>
      </c>
      <c r="B14" s="401" t="s">
        <v>57</v>
      </c>
      <c r="C14" s="116">
        <v>8298484.9699999997</v>
      </c>
      <c r="D14" s="402">
        <v>25.31</v>
      </c>
      <c r="E14" s="14"/>
      <c r="F14" s="240"/>
      <c r="G14" s="240"/>
      <c r="H14" s="14"/>
      <c r="I14" s="14"/>
      <c r="J14" s="14"/>
      <c r="K14" s="14"/>
      <c r="L14" s="14"/>
      <c r="M14" s="14"/>
      <c r="N14" s="14"/>
      <c r="O14" s="14"/>
      <c r="P14" s="1"/>
      <c r="Q14" s="1"/>
      <c r="R14" s="1"/>
      <c r="S14" s="1"/>
      <c r="T14" s="14"/>
      <c r="U14" s="14"/>
      <c r="V14" s="115"/>
      <c r="W14" s="115"/>
      <c r="X14" s="115"/>
      <c r="Y14" s="1"/>
    </row>
    <row r="15" spans="1:27" s="10" customFormat="1" ht="12.75" thickBot="1" x14ac:dyDescent="0.25">
      <c r="A15" s="393"/>
      <c r="B15" s="403" t="s">
        <v>10</v>
      </c>
      <c r="C15" s="404">
        <v>32787737.489999998</v>
      </c>
      <c r="D15" s="405">
        <v>100</v>
      </c>
      <c r="E15" s="387"/>
      <c r="F15" s="387"/>
      <c r="G15" s="387"/>
      <c r="H15" s="388"/>
      <c r="I15" s="387"/>
      <c r="J15" s="388"/>
      <c r="K15" s="387"/>
      <c r="L15" s="387"/>
      <c r="M15" s="387"/>
      <c r="N15" s="388"/>
      <c r="O15" s="388"/>
      <c r="P15" s="388"/>
      <c r="Q15" s="388"/>
      <c r="R15" s="388"/>
      <c r="S15" s="388"/>
      <c r="T15" s="388"/>
      <c r="U15" s="388"/>
      <c r="V15" s="115"/>
      <c r="W15" s="115"/>
      <c r="X15" s="115"/>
      <c r="Y15" s="1"/>
      <c r="AA15" s="14"/>
    </row>
    <row r="16" spans="1:27" s="10" customFormat="1" ht="12" x14ac:dyDescent="0.2">
      <c r="B16" s="3"/>
      <c r="C16" s="114"/>
      <c r="D16" s="112"/>
      <c r="E16" s="112"/>
      <c r="F16" s="606"/>
      <c r="G16" s="606"/>
      <c r="H16" s="113"/>
      <c r="I16" s="113"/>
      <c r="J16" s="113"/>
      <c r="K16" s="113"/>
      <c r="L16" s="113"/>
      <c r="M16" s="113"/>
      <c r="N16" s="427"/>
      <c r="O16" s="427"/>
      <c r="P16" s="112"/>
      <c r="Q16" s="427"/>
      <c r="R16" s="114"/>
      <c r="S16" s="114"/>
      <c r="T16" s="113"/>
      <c r="U16" s="112"/>
      <c r="V16" s="112"/>
      <c r="W16" s="112"/>
      <c r="X16" s="112"/>
      <c r="Y16" s="1"/>
    </row>
    <row r="17" spans="1:28" x14ac:dyDescent="0.25">
      <c r="B17" s="3"/>
      <c r="D17" s="3"/>
      <c r="E17" s="3"/>
      <c r="F17" s="3"/>
      <c r="G17" s="3"/>
    </row>
    <row r="18" spans="1:28" x14ac:dyDescent="0.25">
      <c r="B18" s="33"/>
      <c r="C18" s="33"/>
      <c r="D18" s="33"/>
      <c r="E18" s="33"/>
      <c r="F18" s="33"/>
      <c r="G18" s="33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02"/>
      <c r="AA18" s="19"/>
    </row>
    <row r="19" spans="1:28" x14ac:dyDescent="0.25">
      <c r="B19" s="33"/>
      <c r="C19" s="33"/>
      <c r="D19" s="33"/>
      <c r="E19" s="33"/>
      <c r="F19" s="33"/>
      <c r="G19" s="33"/>
      <c r="H19" s="19"/>
      <c r="I19" s="19"/>
      <c r="J19" s="19"/>
      <c r="K19" s="19"/>
      <c r="L19" s="19"/>
      <c r="M19" s="19"/>
      <c r="N19" s="19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02"/>
      <c r="AA19" s="19"/>
    </row>
    <row r="20" spans="1:28" x14ac:dyDescent="0.25">
      <c r="B20" s="33"/>
      <c r="C20" s="33"/>
      <c r="D20" s="33"/>
      <c r="E20" s="33"/>
      <c r="F20" s="33"/>
      <c r="G20" s="33"/>
      <c r="H20" s="19"/>
      <c r="I20" s="19"/>
      <c r="J20" s="19"/>
      <c r="K20" s="19"/>
      <c r="L20" s="19"/>
      <c r="M20" s="19"/>
      <c r="N20" s="19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02"/>
      <c r="AA20" s="19"/>
    </row>
    <row r="21" spans="1:28" x14ac:dyDescent="0.25">
      <c r="B21" s="19"/>
      <c r="D21" s="109"/>
      <c r="E21" s="111" t="s">
        <v>0</v>
      </c>
      <c r="F21" s="110" t="s">
        <v>1</v>
      </c>
      <c r="G21" s="108" t="s">
        <v>2</v>
      </c>
      <c r="H21" s="108" t="s">
        <v>3</v>
      </c>
      <c r="I21" s="370" t="s">
        <v>4</v>
      </c>
      <c r="J21" s="19"/>
      <c r="K21" s="19"/>
      <c r="L21" s="19"/>
      <c r="M21" s="19"/>
      <c r="N21" s="22"/>
      <c r="O21" s="36"/>
      <c r="P21" s="432"/>
      <c r="Q21" s="432"/>
      <c r="R21" s="432"/>
      <c r="S21" s="432"/>
      <c r="T21" s="432"/>
      <c r="U21" s="607"/>
      <c r="V21" s="607"/>
      <c r="W21" s="608"/>
      <c r="X21" s="608"/>
      <c r="Y21" s="19"/>
      <c r="Z21" s="102"/>
      <c r="AA21" s="19"/>
    </row>
    <row r="22" spans="1:28" x14ac:dyDescent="0.25">
      <c r="A22" s="43"/>
      <c r="B22" s="107" t="s">
        <v>5</v>
      </c>
      <c r="C22" s="478" t="s">
        <v>807</v>
      </c>
      <c r="D22" s="474" t="s">
        <v>58</v>
      </c>
      <c r="E22" s="104" t="s">
        <v>6</v>
      </c>
      <c r="F22" s="106"/>
      <c r="G22" s="105" t="s">
        <v>7</v>
      </c>
      <c r="H22" s="105" t="s">
        <v>8</v>
      </c>
      <c r="I22" s="371" t="s">
        <v>9</v>
      </c>
      <c r="J22" s="19"/>
      <c r="K22" s="19"/>
      <c r="L22" s="19"/>
      <c r="M22" s="19"/>
      <c r="N22" s="19"/>
      <c r="O22" s="36"/>
      <c r="P22" s="432"/>
      <c r="Q22" s="432"/>
      <c r="R22" s="432"/>
      <c r="S22" s="432"/>
      <c r="T22" s="432"/>
      <c r="U22" s="607"/>
      <c r="V22" s="607"/>
      <c r="W22" s="33"/>
      <c r="X22" s="33"/>
      <c r="Y22" s="19"/>
      <c r="Z22" s="102"/>
      <c r="AA22" s="19"/>
    </row>
    <row r="23" spans="1:28" x14ac:dyDescent="0.25">
      <c r="A23" s="43"/>
      <c r="B23" s="101"/>
      <c r="C23" s="478"/>
      <c r="D23" s="475"/>
      <c r="E23" s="97"/>
      <c r="F23" s="103">
        <v>8139491.1399999997</v>
      </c>
      <c r="G23" s="96"/>
      <c r="H23" s="103">
        <v>158993.82999999999</v>
      </c>
      <c r="I23" s="22">
        <v>8298484.9699999997</v>
      </c>
      <c r="J23" s="129"/>
      <c r="K23" s="129"/>
      <c r="L23" s="129"/>
      <c r="M23" s="129"/>
      <c r="N23" s="129"/>
      <c r="O23" s="385"/>
      <c r="P23" s="33"/>
      <c r="Q23" s="33"/>
      <c r="R23" s="33"/>
      <c r="S23" s="33"/>
      <c r="T23" s="33"/>
      <c r="U23" s="33"/>
      <c r="V23" s="33"/>
      <c r="W23" s="33"/>
      <c r="X23" s="33"/>
      <c r="Y23" s="19"/>
      <c r="Z23" s="102"/>
      <c r="AA23" s="19"/>
    </row>
    <row r="24" spans="1:28" ht="11.25" x14ac:dyDescent="0.2">
      <c r="A24" s="43"/>
      <c r="B24" s="101"/>
      <c r="C24" s="478"/>
      <c r="D24" s="475"/>
      <c r="E24" s="97"/>
      <c r="F24" s="100"/>
      <c r="G24" s="96"/>
      <c r="H24" s="99"/>
      <c r="I24" s="372"/>
      <c r="J24" s="386"/>
      <c r="K24" s="386"/>
      <c r="L24" s="386"/>
      <c r="M24" s="386"/>
      <c r="N24" s="386"/>
      <c r="O24" s="19"/>
      <c r="P24" s="128"/>
      <c r="Q24" s="128"/>
      <c r="R24" s="128"/>
      <c r="S24" s="128"/>
      <c r="T24" s="128"/>
      <c r="U24" s="128"/>
      <c r="V24" s="128"/>
      <c r="W24" s="128"/>
      <c r="X24" s="128"/>
      <c r="Y24" s="19"/>
      <c r="Z24" s="19"/>
      <c r="AA24" s="19"/>
      <c r="AB24" s="14"/>
    </row>
    <row r="25" spans="1:28" ht="11.25" x14ac:dyDescent="0.2">
      <c r="A25" s="43"/>
      <c r="B25" s="101"/>
      <c r="C25" s="478"/>
      <c r="D25" s="475"/>
      <c r="E25" s="97"/>
      <c r="F25" s="100"/>
      <c r="G25" s="96"/>
      <c r="H25" s="99"/>
      <c r="I25" s="372"/>
      <c r="J25" s="386"/>
      <c r="K25" s="386"/>
      <c r="L25" s="386"/>
      <c r="M25" s="386"/>
      <c r="N25" s="386"/>
      <c r="O25" s="19"/>
      <c r="P25" s="128"/>
      <c r="Q25" s="129"/>
      <c r="R25" s="129"/>
      <c r="S25" s="129"/>
      <c r="T25" s="129"/>
      <c r="U25" s="129"/>
      <c r="V25" s="129"/>
      <c r="W25" s="130"/>
      <c r="X25" s="129"/>
      <c r="Y25" s="19"/>
      <c r="Z25" s="22"/>
      <c r="AA25" s="19"/>
      <c r="AB25" s="14"/>
    </row>
    <row r="26" spans="1:28" ht="11.25" x14ac:dyDescent="0.2">
      <c r="A26" s="43" t="s">
        <v>11</v>
      </c>
      <c r="B26" s="98" t="s">
        <v>12</v>
      </c>
      <c r="C26" s="478"/>
      <c r="D26" s="475"/>
      <c r="E26" s="97"/>
      <c r="F26" s="95">
        <v>3155626.1600000006</v>
      </c>
      <c r="G26" s="96"/>
      <c r="H26" s="95">
        <v>61657.80000000001</v>
      </c>
      <c r="I26" s="373">
        <v>3217283.9599999995</v>
      </c>
      <c r="J26" s="479" t="s">
        <v>852</v>
      </c>
      <c r="K26" s="479" t="s">
        <v>858</v>
      </c>
      <c r="L26" s="479" t="s">
        <v>859</v>
      </c>
      <c r="M26" s="479" t="s">
        <v>926</v>
      </c>
      <c r="N26" s="131"/>
      <c r="O26" s="363"/>
      <c r="P26" s="131"/>
      <c r="Q26" s="131"/>
      <c r="R26" s="131"/>
      <c r="S26" s="131"/>
      <c r="T26" s="131"/>
      <c r="U26" s="131"/>
      <c r="V26" s="131"/>
      <c r="W26" s="131"/>
      <c r="X26" s="131"/>
      <c r="Y26" s="19"/>
      <c r="Z26" s="22"/>
      <c r="AA26" s="19"/>
      <c r="AB26" s="14"/>
    </row>
    <row r="27" spans="1:28" ht="11.25" x14ac:dyDescent="0.2">
      <c r="A27" s="43">
        <v>1</v>
      </c>
      <c r="B27" s="92" t="s">
        <v>13</v>
      </c>
      <c r="C27" s="478" t="s">
        <v>808</v>
      </c>
      <c r="D27" s="476">
        <v>1</v>
      </c>
      <c r="E27" s="91">
        <v>12104045</v>
      </c>
      <c r="F27" s="90">
        <v>54997.38</v>
      </c>
      <c r="G27" s="90">
        <v>0.68</v>
      </c>
      <c r="H27" s="90">
        <v>1081.1600000000001</v>
      </c>
      <c r="I27" s="374">
        <v>56078.54</v>
      </c>
      <c r="J27" s="22">
        <v>334</v>
      </c>
      <c r="K27" s="511">
        <v>124582</v>
      </c>
      <c r="L27" s="511">
        <f>K27*(1+$O$33)</f>
        <v>132056.92000000001</v>
      </c>
      <c r="M27" s="511">
        <f>L27*(1+$P$33)</f>
        <v>137339.19680000001</v>
      </c>
      <c r="N27" s="22"/>
      <c r="O27" s="29"/>
      <c r="P27" s="22"/>
      <c r="Q27" s="22"/>
      <c r="R27" s="22"/>
      <c r="S27" s="22"/>
      <c r="T27" s="22"/>
      <c r="U27" s="22"/>
      <c r="V27" s="22"/>
      <c r="W27" s="22"/>
      <c r="X27" s="22"/>
      <c r="Y27" s="19"/>
      <c r="Z27" s="19"/>
      <c r="AA27" s="19"/>
    </row>
    <row r="28" spans="1:28" ht="11.25" x14ac:dyDescent="0.2">
      <c r="A28" s="43">
        <v>2</v>
      </c>
      <c r="B28" s="94" t="s">
        <v>14</v>
      </c>
      <c r="C28" s="478" t="s">
        <v>809</v>
      </c>
      <c r="D28" s="476">
        <v>1</v>
      </c>
      <c r="E28" s="91">
        <v>12104046</v>
      </c>
      <c r="F28" s="90">
        <v>1134637.17</v>
      </c>
      <c r="G28" s="90">
        <v>13.94</v>
      </c>
      <c r="H28" s="90">
        <v>22163.74</v>
      </c>
      <c r="I28" s="374">
        <v>1156800.9099999999</v>
      </c>
      <c r="J28" s="22" t="s">
        <v>855</v>
      </c>
      <c r="K28" s="511">
        <v>1570000</v>
      </c>
      <c r="L28" s="511">
        <f t="shared" ref="L28:L48" si="0">K28*(1+$O$33)</f>
        <v>1664200</v>
      </c>
      <c r="M28" s="511">
        <f t="shared" ref="M28:M48" si="1">L28*(1+$P$33)</f>
        <v>1730768</v>
      </c>
      <c r="N28" s="22"/>
      <c r="O28" s="29"/>
      <c r="P28" s="22"/>
      <c r="Q28" s="22"/>
      <c r="R28" s="22"/>
      <c r="S28" s="22"/>
      <c r="T28" s="22"/>
      <c r="U28" s="22"/>
      <c r="V28" s="22"/>
      <c r="W28" s="22"/>
      <c r="X28" s="22"/>
      <c r="Y28" s="19"/>
      <c r="Z28" s="22"/>
      <c r="AA28" s="19"/>
    </row>
    <row r="29" spans="1:28" ht="11.25" x14ac:dyDescent="0.2">
      <c r="A29" s="43">
        <v>3</v>
      </c>
      <c r="B29" s="92" t="s">
        <v>15</v>
      </c>
      <c r="C29" s="478" t="s">
        <v>810</v>
      </c>
      <c r="D29" s="476">
        <v>1</v>
      </c>
      <c r="E29" s="91">
        <v>12104047</v>
      </c>
      <c r="F29" s="90">
        <v>1421548.62</v>
      </c>
      <c r="G29" s="90">
        <v>17.470000000000002</v>
      </c>
      <c r="H29" s="90">
        <v>27776.210000000003</v>
      </c>
      <c r="I29" s="374">
        <v>1449324.83</v>
      </c>
      <c r="J29" s="22" t="s">
        <v>855</v>
      </c>
      <c r="K29" s="511">
        <v>1967000</v>
      </c>
      <c r="L29" s="511">
        <f t="shared" si="0"/>
        <v>2085020</v>
      </c>
      <c r="M29" s="511">
        <f t="shared" si="1"/>
        <v>2168420.8000000003</v>
      </c>
      <c r="N29" s="22"/>
      <c r="O29" s="29"/>
      <c r="P29" s="22"/>
      <c r="Q29" s="22"/>
      <c r="R29" s="22"/>
      <c r="S29" s="22"/>
      <c r="T29" s="22"/>
      <c r="U29" s="22"/>
      <c r="V29" s="22"/>
      <c r="W29" s="22"/>
      <c r="X29" s="22"/>
      <c r="Y29" s="19"/>
      <c r="Z29" s="19"/>
      <c r="AA29" s="19"/>
    </row>
    <row r="30" spans="1:28" ht="11.25" x14ac:dyDescent="0.2">
      <c r="A30" s="43">
        <v>4</v>
      </c>
      <c r="B30" s="93" t="s">
        <v>16</v>
      </c>
      <c r="C30" s="478" t="s">
        <v>811</v>
      </c>
      <c r="D30" s="476">
        <v>1</v>
      </c>
      <c r="E30" s="91">
        <v>12105123</v>
      </c>
      <c r="F30" s="90">
        <v>1495.99</v>
      </c>
      <c r="G30" s="90">
        <v>0.02</v>
      </c>
      <c r="H30" s="90">
        <v>31.8</v>
      </c>
      <c r="I30" s="374">
        <v>1527.79</v>
      </c>
      <c r="J30" s="14" t="s">
        <v>854</v>
      </c>
      <c r="K30" s="511">
        <v>2898</v>
      </c>
      <c r="L30" s="511">
        <f t="shared" si="0"/>
        <v>3071.88</v>
      </c>
      <c r="M30" s="511">
        <f t="shared" si="1"/>
        <v>3194.7552000000001</v>
      </c>
      <c r="N30" s="22"/>
      <c r="O30" s="29"/>
      <c r="P30" s="22"/>
      <c r="Q30" s="22"/>
      <c r="R30" s="22"/>
      <c r="S30" s="22"/>
      <c r="T30" s="22"/>
      <c r="U30" s="22"/>
      <c r="V30" s="22"/>
      <c r="W30" s="22"/>
      <c r="X30" s="22"/>
      <c r="Y30" s="19"/>
      <c r="Z30" s="19"/>
      <c r="AA30" s="19"/>
    </row>
    <row r="31" spans="1:28" ht="11.25" x14ac:dyDescent="0.2">
      <c r="A31" s="43">
        <v>5</v>
      </c>
      <c r="B31" s="92" t="s">
        <v>17</v>
      </c>
      <c r="C31" s="478" t="s">
        <v>812</v>
      </c>
      <c r="D31" s="476">
        <v>1</v>
      </c>
      <c r="E31" s="91">
        <v>12105124</v>
      </c>
      <c r="F31" s="90">
        <v>310760.5</v>
      </c>
      <c r="G31" s="90">
        <v>3.82</v>
      </c>
      <c r="H31" s="90">
        <v>6073.56</v>
      </c>
      <c r="I31" s="374">
        <v>316834.06</v>
      </c>
      <c r="J31" s="14" t="s">
        <v>854</v>
      </c>
      <c r="K31" s="511">
        <v>602000</v>
      </c>
      <c r="L31" s="511">
        <f t="shared" si="0"/>
        <v>638120</v>
      </c>
      <c r="M31" s="511">
        <f t="shared" si="1"/>
        <v>663644.80000000005</v>
      </c>
      <c r="N31" s="22"/>
      <c r="O31" s="29"/>
      <c r="P31" s="22"/>
      <c r="Q31" s="22"/>
      <c r="R31" s="22"/>
      <c r="S31" s="22"/>
      <c r="T31" s="22"/>
      <c r="U31" s="22"/>
      <c r="V31" s="22"/>
      <c r="W31" s="22"/>
      <c r="X31" s="22"/>
      <c r="Y31" s="19"/>
      <c r="Z31" s="19"/>
      <c r="AA31" s="19"/>
    </row>
    <row r="32" spans="1:28" ht="11.25" x14ac:dyDescent="0.2">
      <c r="A32" s="43">
        <v>6</v>
      </c>
      <c r="B32" s="92" t="s">
        <v>18</v>
      </c>
      <c r="C32" s="478" t="s">
        <v>813</v>
      </c>
      <c r="D32" s="476">
        <v>1</v>
      </c>
      <c r="E32" s="91">
        <v>12105125</v>
      </c>
      <c r="F32" s="90">
        <v>8672.39</v>
      </c>
      <c r="G32" s="90">
        <v>0.11</v>
      </c>
      <c r="H32" s="90">
        <v>174.89</v>
      </c>
      <c r="I32" s="374">
        <v>8847.2799999999988</v>
      </c>
      <c r="J32" s="14" t="s">
        <v>854</v>
      </c>
      <c r="K32" s="511">
        <v>16800</v>
      </c>
      <c r="L32" s="511">
        <f t="shared" si="0"/>
        <v>17808</v>
      </c>
      <c r="M32" s="511">
        <f t="shared" si="1"/>
        <v>18520.32</v>
      </c>
      <c r="N32" s="479" t="s">
        <v>863</v>
      </c>
      <c r="O32" s="479" t="s">
        <v>864</v>
      </c>
      <c r="P32" s="479" t="s">
        <v>929</v>
      </c>
      <c r="Q32" s="22"/>
      <c r="R32" s="22"/>
      <c r="S32" s="22"/>
      <c r="T32" s="22"/>
      <c r="U32" s="22"/>
      <c r="V32" s="22"/>
      <c r="W32" s="22"/>
      <c r="X32" s="22"/>
      <c r="Y32" s="19"/>
      <c r="Z32" s="19"/>
      <c r="AA32" s="19"/>
    </row>
    <row r="33" spans="1:27" ht="11.25" x14ac:dyDescent="0.2">
      <c r="A33" s="43">
        <v>7</v>
      </c>
      <c r="B33" s="92" t="s">
        <v>19</v>
      </c>
      <c r="C33" s="478" t="s">
        <v>814</v>
      </c>
      <c r="D33" s="476">
        <v>1</v>
      </c>
      <c r="E33" s="91">
        <v>12105126</v>
      </c>
      <c r="F33" s="90">
        <v>1720.02</v>
      </c>
      <c r="G33" s="90">
        <v>0.02</v>
      </c>
      <c r="H33" s="90">
        <v>31.8</v>
      </c>
      <c r="I33" s="374">
        <v>1751.82</v>
      </c>
      <c r="J33" s="14" t="s">
        <v>856</v>
      </c>
      <c r="K33" s="511">
        <f>I33*(1+$N$33)</f>
        <v>2452.5479999999998</v>
      </c>
      <c r="L33" s="511">
        <f t="shared" si="0"/>
        <v>2599.7008799999999</v>
      </c>
      <c r="M33" s="511">
        <f t="shared" si="1"/>
        <v>2703.6889151999999</v>
      </c>
      <c r="N33" s="543">
        <v>0.4</v>
      </c>
      <c r="O33" s="543">
        <v>0.06</v>
      </c>
      <c r="P33" s="543">
        <v>0.04</v>
      </c>
      <c r="Q33" s="22"/>
      <c r="R33" s="22"/>
      <c r="S33" s="22"/>
      <c r="T33" s="22"/>
      <c r="U33" s="22"/>
      <c r="V33" s="22"/>
      <c r="W33" s="22"/>
      <c r="X33" s="22"/>
      <c r="Y33" s="19"/>
      <c r="Z33" s="19"/>
      <c r="AA33" s="19"/>
    </row>
    <row r="34" spans="1:27" ht="11.25" x14ac:dyDescent="0.2">
      <c r="A34" s="43">
        <v>8</v>
      </c>
      <c r="B34" s="92" t="s">
        <v>20</v>
      </c>
      <c r="C34" s="478" t="s">
        <v>815</v>
      </c>
      <c r="D34" s="476">
        <v>1</v>
      </c>
      <c r="E34" s="91">
        <v>12105127</v>
      </c>
      <c r="F34" s="90">
        <v>143.82</v>
      </c>
      <c r="G34" s="90">
        <v>0</v>
      </c>
      <c r="H34" s="90">
        <v>0</v>
      </c>
      <c r="I34" s="374">
        <v>143.82</v>
      </c>
      <c r="J34" s="14" t="s">
        <v>856</v>
      </c>
      <c r="K34" s="511">
        <f>I34*(1+$N$33)</f>
        <v>201.34799999999998</v>
      </c>
      <c r="L34" s="511">
        <f t="shared" si="0"/>
        <v>213.42887999999999</v>
      </c>
      <c r="M34" s="511">
        <f t="shared" si="1"/>
        <v>221.96603519999999</v>
      </c>
      <c r="N34" s="22"/>
      <c r="O34" s="29"/>
      <c r="P34" s="22"/>
      <c r="Q34" s="22"/>
      <c r="R34" s="22"/>
      <c r="S34" s="22"/>
      <c r="T34" s="22"/>
      <c r="U34" s="22"/>
      <c r="V34" s="22"/>
      <c r="W34" s="22"/>
      <c r="X34" s="22"/>
      <c r="Y34" s="19"/>
      <c r="Z34" s="19"/>
      <c r="AA34" s="19"/>
    </row>
    <row r="35" spans="1:27" ht="11.25" x14ac:dyDescent="0.2">
      <c r="A35" s="43">
        <v>9</v>
      </c>
      <c r="B35" s="92" t="s">
        <v>21</v>
      </c>
      <c r="C35" s="478" t="s">
        <v>816</v>
      </c>
      <c r="D35" s="476">
        <v>1</v>
      </c>
      <c r="E35" s="91">
        <v>12104048</v>
      </c>
      <c r="F35" s="90">
        <v>57165.48</v>
      </c>
      <c r="G35" s="90">
        <v>0.7</v>
      </c>
      <c r="H35" s="90">
        <v>1112.96</v>
      </c>
      <c r="I35" s="374">
        <v>58278.44</v>
      </c>
      <c r="J35" s="14" t="s">
        <v>854</v>
      </c>
      <c r="K35" s="511">
        <v>110740</v>
      </c>
      <c r="L35" s="511">
        <f t="shared" si="0"/>
        <v>117384.40000000001</v>
      </c>
      <c r="M35" s="511">
        <f t="shared" si="1"/>
        <v>122079.77600000001</v>
      </c>
      <c r="N35" s="22"/>
      <c r="O35" s="29"/>
      <c r="P35" s="22"/>
      <c r="Q35" s="22"/>
      <c r="R35" s="22"/>
      <c r="S35" s="22"/>
      <c r="T35" s="22"/>
      <c r="U35" s="22"/>
      <c r="V35" s="22"/>
      <c r="W35" s="22"/>
      <c r="X35" s="22"/>
      <c r="Y35" s="19"/>
      <c r="Z35" s="19"/>
      <c r="AA35" s="19"/>
    </row>
    <row r="36" spans="1:27" ht="11.25" x14ac:dyDescent="0.2">
      <c r="A36" s="43">
        <v>10</v>
      </c>
      <c r="B36" s="92" t="s">
        <v>22</v>
      </c>
      <c r="C36" s="478" t="s">
        <v>817</v>
      </c>
      <c r="D36" s="476">
        <v>1</v>
      </c>
      <c r="E36" s="91">
        <v>12105128</v>
      </c>
      <c r="F36" s="90">
        <v>5340.74</v>
      </c>
      <c r="G36" s="90">
        <v>7.0000000000000007E-2</v>
      </c>
      <c r="H36" s="90">
        <v>111.3</v>
      </c>
      <c r="I36" s="374">
        <v>5452.04</v>
      </c>
      <c r="J36" s="14" t="s">
        <v>854</v>
      </c>
      <c r="K36" s="511">
        <v>10346</v>
      </c>
      <c r="L36" s="511">
        <f t="shared" si="0"/>
        <v>10966.76</v>
      </c>
      <c r="M36" s="511">
        <f t="shared" si="1"/>
        <v>11405.430400000001</v>
      </c>
      <c r="N36" s="22"/>
      <c r="O36" s="29"/>
      <c r="P36" s="22"/>
      <c r="Q36" s="22"/>
      <c r="R36" s="22"/>
      <c r="S36" s="22"/>
      <c r="T36" s="22"/>
      <c r="U36" s="22"/>
      <c r="V36" s="22"/>
      <c r="W36" s="22"/>
      <c r="X36" s="22"/>
      <c r="Y36" s="19"/>
      <c r="Z36" s="19"/>
      <c r="AA36" s="19"/>
    </row>
    <row r="37" spans="1:27" ht="11.25" x14ac:dyDescent="0.2">
      <c r="A37" s="43">
        <v>11</v>
      </c>
      <c r="B37" s="92" t="s">
        <v>23</v>
      </c>
      <c r="C37" s="478" t="s">
        <v>818</v>
      </c>
      <c r="D37" s="476">
        <v>1</v>
      </c>
      <c r="E37" s="91">
        <v>12105129</v>
      </c>
      <c r="F37" s="90">
        <v>47914.93</v>
      </c>
      <c r="G37" s="90">
        <v>0.59</v>
      </c>
      <c r="H37" s="90">
        <v>938.06</v>
      </c>
      <c r="I37" s="374">
        <v>48852.99</v>
      </c>
      <c r="J37" s="14" t="s">
        <v>854</v>
      </c>
      <c r="K37" s="511">
        <v>92820</v>
      </c>
      <c r="L37" s="511">
        <f t="shared" si="0"/>
        <v>98389.200000000012</v>
      </c>
      <c r="M37" s="511">
        <f t="shared" si="1"/>
        <v>102324.76800000001</v>
      </c>
      <c r="N37" s="22"/>
      <c r="O37" s="29"/>
      <c r="P37" s="22"/>
      <c r="Q37" s="22"/>
      <c r="R37" s="22"/>
      <c r="S37" s="22"/>
      <c r="T37" s="22"/>
      <c r="U37" s="22"/>
      <c r="V37" s="22"/>
      <c r="W37" s="22"/>
      <c r="X37" s="22"/>
      <c r="Y37" s="19"/>
      <c r="Z37" s="19"/>
      <c r="AA37" s="19"/>
    </row>
    <row r="38" spans="1:27" ht="11.25" x14ac:dyDescent="0.2">
      <c r="A38" s="43">
        <v>12</v>
      </c>
      <c r="B38" s="89" t="s">
        <v>24</v>
      </c>
      <c r="C38" s="478" t="s">
        <v>819</v>
      </c>
      <c r="D38" s="477">
        <v>1</v>
      </c>
      <c r="E38" s="88">
        <v>12205013</v>
      </c>
      <c r="F38" s="87">
        <v>18139.740000000002</v>
      </c>
      <c r="G38" s="87">
        <v>0.22</v>
      </c>
      <c r="H38" s="87">
        <v>349.79</v>
      </c>
      <c r="I38" s="375">
        <v>18489.530000000002</v>
      </c>
      <c r="J38" s="14" t="s">
        <v>854</v>
      </c>
      <c r="K38" s="511">
        <v>35140</v>
      </c>
      <c r="L38" s="511">
        <f t="shared" si="0"/>
        <v>37248.400000000001</v>
      </c>
      <c r="M38" s="511">
        <f t="shared" si="1"/>
        <v>38738.336000000003</v>
      </c>
      <c r="N38" s="22"/>
      <c r="O38" s="29"/>
      <c r="P38" s="22"/>
      <c r="Q38" s="22"/>
      <c r="R38" s="22"/>
      <c r="S38" s="22"/>
      <c r="T38" s="22"/>
      <c r="U38" s="22"/>
      <c r="V38" s="22"/>
      <c r="W38" s="22"/>
      <c r="X38" s="22"/>
      <c r="Y38" s="19"/>
      <c r="Z38" s="19"/>
      <c r="AA38" s="19"/>
    </row>
    <row r="39" spans="1:27" ht="11.25" x14ac:dyDescent="0.2">
      <c r="A39" s="43">
        <v>13</v>
      </c>
      <c r="B39" s="89" t="s">
        <v>25</v>
      </c>
      <c r="C39" s="478" t="s">
        <v>820</v>
      </c>
      <c r="D39" s="477">
        <v>1</v>
      </c>
      <c r="E39" s="88">
        <v>12205014</v>
      </c>
      <c r="F39" s="87">
        <v>1192.45</v>
      </c>
      <c r="G39" s="87">
        <v>0.01</v>
      </c>
      <c r="H39" s="87">
        <v>15.9</v>
      </c>
      <c r="I39" s="375">
        <v>1208.3500000000001</v>
      </c>
      <c r="J39" s="14" t="s">
        <v>854</v>
      </c>
      <c r="K39" s="511">
        <v>2310</v>
      </c>
      <c r="L39" s="511">
        <f t="shared" si="0"/>
        <v>2448.6</v>
      </c>
      <c r="M39" s="511">
        <f t="shared" si="1"/>
        <v>2546.5439999999999</v>
      </c>
      <c r="N39" s="22"/>
      <c r="O39" s="29"/>
      <c r="P39" s="22"/>
      <c r="Q39" s="22"/>
      <c r="R39" s="22"/>
      <c r="S39" s="22"/>
      <c r="T39" s="22"/>
      <c r="U39" s="22"/>
      <c r="V39" s="22"/>
      <c r="W39" s="22"/>
      <c r="X39" s="22"/>
      <c r="Y39" s="19"/>
      <c r="Z39" s="19"/>
      <c r="AA39" s="19"/>
    </row>
    <row r="40" spans="1:27" ht="11.25" x14ac:dyDescent="0.2">
      <c r="A40" s="43">
        <v>14</v>
      </c>
      <c r="B40" s="89" t="s">
        <v>26</v>
      </c>
      <c r="C40" s="478" t="s">
        <v>821</v>
      </c>
      <c r="D40" s="477">
        <v>1</v>
      </c>
      <c r="E40" s="88">
        <v>12205015</v>
      </c>
      <c r="F40" s="87">
        <v>9684.16</v>
      </c>
      <c r="G40" s="87">
        <v>0.12</v>
      </c>
      <c r="H40" s="87">
        <v>190.79</v>
      </c>
      <c r="I40" s="375">
        <v>9874.9500000000007</v>
      </c>
      <c r="J40" s="14" t="s">
        <v>854</v>
      </c>
      <c r="K40" s="511">
        <v>18760</v>
      </c>
      <c r="L40" s="511">
        <f t="shared" si="0"/>
        <v>19885.600000000002</v>
      </c>
      <c r="M40" s="511">
        <f t="shared" si="1"/>
        <v>20681.024000000001</v>
      </c>
      <c r="N40" s="22"/>
      <c r="O40" s="29"/>
      <c r="P40" s="22"/>
      <c r="Q40" s="22"/>
      <c r="R40" s="22"/>
      <c r="S40" s="22"/>
      <c r="T40" s="22"/>
      <c r="U40" s="22"/>
      <c r="V40" s="22"/>
      <c r="W40" s="22"/>
      <c r="X40" s="22"/>
      <c r="Y40" s="19"/>
      <c r="Z40" s="19"/>
      <c r="AA40" s="19"/>
    </row>
    <row r="41" spans="1:27" ht="11.25" x14ac:dyDescent="0.2">
      <c r="A41" s="43">
        <v>15</v>
      </c>
      <c r="B41" s="89" t="s">
        <v>27</v>
      </c>
      <c r="C41" s="478" t="s">
        <v>822</v>
      </c>
      <c r="D41" s="477">
        <v>1</v>
      </c>
      <c r="E41" s="88">
        <v>12205016</v>
      </c>
      <c r="F41" s="87">
        <v>9684.16</v>
      </c>
      <c r="G41" s="87">
        <v>0.12</v>
      </c>
      <c r="H41" s="87">
        <v>190.79</v>
      </c>
      <c r="I41" s="375">
        <v>9874.9500000000007</v>
      </c>
      <c r="J41" s="14" t="s">
        <v>854</v>
      </c>
      <c r="K41" s="511">
        <v>18760</v>
      </c>
      <c r="L41" s="511">
        <f t="shared" si="0"/>
        <v>19885.600000000002</v>
      </c>
      <c r="M41" s="511">
        <f t="shared" si="1"/>
        <v>20681.024000000001</v>
      </c>
      <c r="N41" s="22"/>
      <c r="O41" s="29"/>
      <c r="P41" s="22"/>
      <c r="Q41" s="22"/>
      <c r="R41" s="22"/>
      <c r="S41" s="22"/>
      <c r="T41" s="22"/>
      <c r="U41" s="22"/>
      <c r="V41" s="22"/>
      <c r="W41" s="22"/>
      <c r="X41" s="22"/>
      <c r="Y41" s="19"/>
      <c r="Z41" s="19"/>
      <c r="AA41" s="19"/>
    </row>
    <row r="42" spans="1:27" ht="11.25" x14ac:dyDescent="0.2">
      <c r="A42" s="43">
        <v>16</v>
      </c>
      <c r="B42" s="89" t="s">
        <v>28</v>
      </c>
      <c r="C42" s="478" t="s">
        <v>823</v>
      </c>
      <c r="D42" s="477">
        <v>1</v>
      </c>
      <c r="E42" s="88">
        <v>12204072</v>
      </c>
      <c r="F42" s="87">
        <v>3909.8</v>
      </c>
      <c r="G42" s="87">
        <v>0.05</v>
      </c>
      <c r="H42" s="87">
        <v>79.5</v>
      </c>
      <c r="I42" s="375">
        <v>3989.3</v>
      </c>
      <c r="J42" s="14" t="s">
        <v>854</v>
      </c>
      <c r="K42" s="511">
        <v>7574</v>
      </c>
      <c r="L42" s="511">
        <f t="shared" si="0"/>
        <v>8028.4400000000005</v>
      </c>
      <c r="M42" s="511">
        <f t="shared" si="1"/>
        <v>8349.5776000000005</v>
      </c>
      <c r="N42" s="22"/>
      <c r="O42" s="29"/>
      <c r="P42" s="22"/>
      <c r="Q42" s="22"/>
      <c r="R42" s="22"/>
      <c r="S42" s="22"/>
      <c r="T42" s="22"/>
      <c r="U42" s="22"/>
      <c r="V42" s="22"/>
      <c r="W42" s="22"/>
      <c r="X42" s="22"/>
      <c r="Y42" s="19"/>
      <c r="Z42" s="19"/>
      <c r="AA42" s="19"/>
    </row>
    <row r="43" spans="1:27" ht="11.25" x14ac:dyDescent="0.2">
      <c r="A43" s="43">
        <v>17</v>
      </c>
      <c r="B43" s="89" t="s">
        <v>29</v>
      </c>
      <c r="C43" s="478" t="s">
        <v>824</v>
      </c>
      <c r="D43" s="477">
        <v>1</v>
      </c>
      <c r="E43" s="88">
        <v>12204073</v>
      </c>
      <c r="F43" s="87">
        <v>10912.75</v>
      </c>
      <c r="G43" s="87">
        <v>0.13</v>
      </c>
      <c r="H43" s="87">
        <v>206.69</v>
      </c>
      <c r="I43" s="375">
        <v>11119.44</v>
      </c>
      <c r="J43" s="14" t="s">
        <v>854</v>
      </c>
      <c r="K43" s="511">
        <v>21140</v>
      </c>
      <c r="L43" s="511">
        <f t="shared" si="0"/>
        <v>22408.400000000001</v>
      </c>
      <c r="M43" s="511">
        <f t="shared" si="1"/>
        <v>23304.736000000001</v>
      </c>
      <c r="N43" s="22"/>
      <c r="O43" s="29"/>
      <c r="P43" s="22"/>
      <c r="Q43" s="22"/>
      <c r="R43" s="22"/>
      <c r="S43" s="22"/>
      <c r="T43" s="22"/>
      <c r="U43" s="22"/>
      <c r="V43" s="22"/>
      <c r="W43" s="22"/>
      <c r="X43" s="22"/>
      <c r="Y43" s="19"/>
      <c r="Z43" s="19"/>
      <c r="AA43" s="19"/>
    </row>
    <row r="44" spans="1:27" ht="11.25" x14ac:dyDescent="0.2">
      <c r="A44" s="43">
        <v>18</v>
      </c>
      <c r="B44" s="89" t="s">
        <v>30</v>
      </c>
      <c r="C44" s="478" t="s">
        <v>825</v>
      </c>
      <c r="D44" s="477">
        <v>1</v>
      </c>
      <c r="E44" s="88">
        <v>12204074</v>
      </c>
      <c r="F44" s="87">
        <v>30931.51</v>
      </c>
      <c r="G44" s="87">
        <v>0.38</v>
      </c>
      <c r="H44" s="87">
        <v>604.17999999999995</v>
      </c>
      <c r="I44" s="375">
        <v>31535.69</v>
      </c>
      <c r="J44" s="14" t="s">
        <v>854</v>
      </c>
      <c r="K44" s="511">
        <v>59920</v>
      </c>
      <c r="L44" s="511">
        <f t="shared" si="0"/>
        <v>63515.200000000004</v>
      </c>
      <c r="M44" s="511">
        <f t="shared" si="1"/>
        <v>66055.808000000005</v>
      </c>
      <c r="N44" s="22"/>
      <c r="O44" s="29"/>
      <c r="P44" s="22"/>
      <c r="Q44" s="22"/>
      <c r="R44" s="22"/>
      <c r="S44" s="22"/>
      <c r="T44" s="22"/>
      <c r="U44" s="22"/>
      <c r="V44" s="22"/>
      <c r="W44" s="22"/>
      <c r="X44" s="22"/>
      <c r="Y44" s="19"/>
      <c r="Z44" s="19"/>
      <c r="AA44" s="19"/>
    </row>
    <row r="45" spans="1:27" ht="11.25" x14ac:dyDescent="0.2">
      <c r="A45" s="43">
        <v>19</v>
      </c>
      <c r="B45" s="89" t="s">
        <v>31</v>
      </c>
      <c r="C45" s="478" t="s">
        <v>826</v>
      </c>
      <c r="D45" s="477">
        <v>1</v>
      </c>
      <c r="E45" s="88">
        <v>12204075</v>
      </c>
      <c r="F45" s="87">
        <v>25728.080000000002</v>
      </c>
      <c r="G45" s="87">
        <v>0.32</v>
      </c>
      <c r="H45" s="87">
        <v>508.78</v>
      </c>
      <c r="I45" s="375">
        <v>26236.86</v>
      </c>
      <c r="J45" s="14" t="s">
        <v>854</v>
      </c>
      <c r="K45" s="511">
        <v>49840</v>
      </c>
      <c r="L45" s="511">
        <f t="shared" si="0"/>
        <v>52830.400000000001</v>
      </c>
      <c r="M45" s="511">
        <f t="shared" si="1"/>
        <v>54943.616000000002</v>
      </c>
      <c r="N45" s="22"/>
      <c r="O45" s="29"/>
      <c r="P45" s="22"/>
      <c r="Q45" s="22"/>
      <c r="R45" s="22"/>
      <c r="S45" s="22"/>
      <c r="T45" s="22"/>
      <c r="U45" s="22"/>
      <c r="V45" s="22"/>
      <c r="W45" s="22"/>
      <c r="X45" s="22"/>
      <c r="Y45" s="19"/>
      <c r="Z45" s="19"/>
      <c r="AA45" s="19"/>
    </row>
    <row r="46" spans="1:27" ht="11.25" x14ac:dyDescent="0.2">
      <c r="A46" s="43">
        <v>20</v>
      </c>
      <c r="B46" s="89" t="s">
        <v>32</v>
      </c>
      <c r="C46" s="478" t="s">
        <v>827</v>
      </c>
      <c r="D46" s="477">
        <v>1</v>
      </c>
      <c r="E46" s="88">
        <v>12204076</v>
      </c>
      <c r="F46" s="87">
        <v>334.61</v>
      </c>
      <c r="G46" s="87">
        <v>0</v>
      </c>
      <c r="H46" s="87">
        <v>0</v>
      </c>
      <c r="I46" s="375">
        <v>334.61</v>
      </c>
      <c r="J46" s="14" t="s">
        <v>854</v>
      </c>
      <c r="K46" s="511">
        <v>648</v>
      </c>
      <c r="L46" s="511">
        <f t="shared" si="0"/>
        <v>686.88</v>
      </c>
      <c r="M46" s="511">
        <f t="shared" si="1"/>
        <v>714.35519999999997</v>
      </c>
      <c r="N46" s="22"/>
      <c r="O46" s="29"/>
      <c r="P46" s="22"/>
      <c r="Q46" s="22"/>
      <c r="R46" s="22"/>
      <c r="S46" s="22"/>
      <c r="T46" s="22"/>
      <c r="U46" s="22"/>
      <c r="V46" s="22"/>
      <c r="W46" s="22"/>
      <c r="X46" s="22"/>
      <c r="Y46" s="19"/>
      <c r="Z46" s="19"/>
      <c r="AA46" s="19"/>
    </row>
    <row r="47" spans="1:27" ht="11.25" x14ac:dyDescent="0.2">
      <c r="A47" s="43">
        <v>21</v>
      </c>
      <c r="B47" s="89" t="s">
        <v>33</v>
      </c>
      <c r="C47" s="478" t="s">
        <v>828</v>
      </c>
      <c r="D47" s="477">
        <v>1</v>
      </c>
      <c r="E47" s="88">
        <v>12204077</v>
      </c>
      <c r="F47" s="87">
        <v>711.86</v>
      </c>
      <c r="G47" s="87">
        <v>0.01</v>
      </c>
      <c r="H47" s="87">
        <v>15.9</v>
      </c>
      <c r="I47" s="375">
        <v>727.76</v>
      </c>
      <c r="J47" s="14" t="s">
        <v>854</v>
      </c>
      <c r="K47" s="511">
        <v>1379</v>
      </c>
      <c r="L47" s="511">
        <f t="shared" si="0"/>
        <v>1461.74</v>
      </c>
      <c r="M47" s="511">
        <f t="shared" si="1"/>
        <v>1520.2096000000001</v>
      </c>
      <c r="N47" s="22"/>
      <c r="O47" s="29"/>
      <c r="P47" s="22"/>
      <c r="Q47" s="22"/>
      <c r="R47" s="22"/>
      <c r="S47" s="22"/>
      <c r="T47" s="22"/>
      <c r="U47" s="22"/>
      <c r="V47" s="22"/>
      <c r="W47" s="22"/>
      <c r="X47" s="22"/>
      <c r="Y47" s="19"/>
      <c r="Z47" s="19"/>
      <c r="AA47" s="19"/>
    </row>
    <row r="48" spans="1:27" ht="11.25" x14ac:dyDescent="0.2">
      <c r="A48" s="43"/>
      <c r="B48" s="86"/>
      <c r="C48" s="42"/>
      <c r="D48" s="44"/>
      <c r="E48" s="41"/>
      <c r="F48" s="41"/>
      <c r="G48" s="41"/>
      <c r="H48" s="376"/>
      <c r="I48" s="127"/>
      <c r="J48" s="22"/>
      <c r="K48" s="513">
        <f>SUM(K27:K47)</f>
        <v>4715310.8960000006</v>
      </c>
      <c r="L48" s="513">
        <f t="shared" si="0"/>
        <v>4998229.5497600008</v>
      </c>
      <c r="M48" s="511">
        <f t="shared" si="1"/>
        <v>5198158.7317504007</v>
      </c>
      <c r="N48" s="479" t="s">
        <v>863</v>
      </c>
      <c r="O48" s="512" t="s">
        <v>864</v>
      </c>
      <c r="P48" s="512" t="s">
        <v>929</v>
      </c>
      <c r="Q48" s="22"/>
      <c r="R48" s="22"/>
      <c r="S48" s="22"/>
      <c r="T48" s="22"/>
      <c r="U48" s="22"/>
      <c r="V48" s="22"/>
      <c r="W48" s="22"/>
      <c r="X48" s="22"/>
      <c r="Y48" s="19"/>
      <c r="Z48" s="19"/>
      <c r="AA48" s="19"/>
    </row>
    <row r="49" spans="1:27" ht="11.25" x14ac:dyDescent="0.2">
      <c r="A49" s="85" t="s">
        <v>34</v>
      </c>
      <c r="B49" s="57" t="s">
        <v>35</v>
      </c>
      <c r="C49" s="84"/>
      <c r="D49" s="83"/>
      <c r="E49" s="54">
        <v>3272706.2099999995</v>
      </c>
      <c r="F49" s="82"/>
      <c r="G49" s="54">
        <v>63931.42</v>
      </c>
      <c r="H49" s="377">
        <v>3336637.63</v>
      </c>
      <c r="I49" s="132"/>
      <c r="J49" s="479" t="s">
        <v>858</v>
      </c>
      <c r="K49" s="479" t="s">
        <v>859</v>
      </c>
      <c r="L49" s="479" t="s">
        <v>926</v>
      </c>
      <c r="M49" s="29"/>
      <c r="N49" s="543">
        <v>0.4</v>
      </c>
      <c r="O49" s="543">
        <v>0.06</v>
      </c>
      <c r="P49" s="543">
        <v>0.04</v>
      </c>
      <c r="Q49" s="29"/>
      <c r="R49" s="29"/>
      <c r="S49" s="29"/>
      <c r="T49" s="29"/>
      <c r="U49" s="29"/>
      <c r="V49" s="29"/>
      <c r="W49" s="29"/>
      <c r="X49" s="29"/>
      <c r="Y49" s="19"/>
      <c r="Z49" s="22"/>
      <c r="AA49" s="19"/>
    </row>
    <row r="50" spans="1:27" ht="11.25" x14ac:dyDescent="0.2">
      <c r="A50" s="63">
        <v>1</v>
      </c>
      <c r="B50" s="62" t="s">
        <v>36</v>
      </c>
      <c r="C50" s="61"/>
      <c r="D50" s="60"/>
      <c r="E50" s="59">
        <v>331614.92</v>
      </c>
      <c r="F50" s="59">
        <v>4.07</v>
      </c>
      <c r="G50" s="59">
        <v>6471.05</v>
      </c>
      <c r="H50" s="378">
        <v>338085.97</v>
      </c>
      <c r="I50" s="133"/>
      <c r="J50" s="510"/>
      <c r="K50" s="510"/>
      <c r="L50" s="510"/>
      <c r="M50" s="134"/>
      <c r="N50" s="134"/>
      <c r="O50" s="29"/>
      <c r="P50" s="134"/>
      <c r="Q50" s="134"/>
      <c r="R50" s="134"/>
      <c r="S50" s="134"/>
      <c r="T50" s="134"/>
      <c r="U50" s="134"/>
      <c r="V50" s="134"/>
      <c r="W50" s="134"/>
      <c r="X50" s="134"/>
      <c r="Y50" s="22"/>
      <c r="Z50" s="19"/>
      <c r="AA50" s="19"/>
    </row>
    <row r="51" spans="1:27" ht="11.25" x14ac:dyDescent="0.2">
      <c r="A51" s="43" t="s">
        <v>59</v>
      </c>
      <c r="B51" s="70" t="s">
        <v>60</v>
      </c>
      <c r="C51" s="66">
        <v>1</v>
      </c>
      <c r="D51" s="51">
        <v>12408120</v>
      </c>
      <c r="E51" s="64">
        <v>82903.73</v>
      </c>
      <c r="F51" s="64">
        <v>25</v>
      </c>
      <c r="G51" s="64">
        <v>1617.76</v>
      </c>
      <c r="H51" s="379">
        <v>84521.489999999991</v>
      </c>
      <c r="I51" s="127"/>
      <c r="J51" s="511">
        <f>H51*(1+$N$49)</f>
        <v>118330.08599999998</v>
      </c>
      <c r="K51" s="511">
        <f>J51*(1+$O$49)</f>
        <v>125429.89115999998</v>
      </c>
      <c r="L51" s="511">
        <f>K51*(1+$P$49)</f>
        <v>130447.0868064</v>
      </c>
      <c r="M51" s="22"/>
      <c r="N51" s="22"/>
      <c r="O51" s="29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19"/>
      <c r="AA51" s="19"/>
    </row>
    <row r="52" spans="1:27" ht="22.5" x14ac:dyDescent="0.2">
      <c r="A52" s="43" t="s">
        <v>61</v>
      </c>
      <c r="B52" s="70" t="s">
        <v>62</v>
      </c>
      <c r="C52" s="66">
        <v>1</v>
      </c>
      <c r="D52" s="51" t="s">
        <v>63</v>
      </c>
      <c r="E52" s="64">
        <v>82903.73</v>
      </c>
      <c r="F52" s="64">
        <v>25</v>
      </c>
      <c r="G52" s="64">
        <v>1617.76</v>
      </c>
      <c r="H52" s="379">
        <v>84521.489999999991</v>
      </c>
      <c r="I52" s="127"/>
      <c r="J52" s="511">
        <f>H52*(1+$N$49)</f>
        <v>118330.08599999998</v>
      </c>
      <c r="K52" s="511">
        <f t="shared" ref="K52:K92" si="2">J52*(1+$O$49)</f>
        <v>125429.89115999998</v>
      </c>
      <c r="L52" s="511">
        <f t="shared" ref="L52:L92" si="3">K52*(1+$P$49)</f>
        <v>130447.0868064</v>
      </c>
      <c r="M52" s="22"/>
      <c r="N52" s="22"/>
      <c r="O52" s="29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19"/>
      <c r="AA52" s="19"/>
    </row>
    <row r="53" spans="1:27" ht="22.5" x14ac:dyDescent="0.2">
      <c r="A53" s="43" t="s">
        <v>64</v>
      </c>
      <c r="B53" s="81" t="s">
        <v>65</v>
      </c>
      <c r="C53" s="66">
        <v>1</v>
      </c>
      <c r="D53" s="51" t="s">
        <v>66</v>
      </c>
      <c r="E53" s="64">
        <v>82903.73</v>
      </c>
      <c r="F53" s="64">
        <v>25</v>
      </c>
      <c r="G53" s="64">
        <v>1617.76</v>
      </c>
      <c r="H53" s="379">
        <v>84521.489999999991</v>
      </c>
      <c r="I53" s="127"/>
      <c r="J53" s="511">
        <f>H53*(1+$N$49)</f>
        <v>118330.08599999998</v>
      </c>
      <c r="K53" s="511">
        <f t="shared" si="2"/>
        <v>125429.89115999998</v>
      </c>
      <c r="L53" s="511">
        <f t="shared" si="3"/>
        <v>130447.0868064</v>
      </c>
      <c r="M53" s="22"/>
      <c r="N53" s="22"/>
      <c r="O53" s="29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19"/>
      <c r="AA53" s="19"/>
    </row>
    <row r="54" spans="1:27" ht="11.25" x14ac:dyDescent="0.2">
      <c r="A54" s="43" t="s">
        <v>67</v>
      </c>
      <c r="B54" s="78" t="s">
        <v>68</v>
      </c>
      <c r="C54" s="66">
        <v>1</v>
      </c>
      <c r="D54" s="51" t="s">
        <v>69</v>
      </c>
      <c r="E54" s="64">
        <v>82903.73</v>
      </c>
      <c r="F54" s="64">
        <v>25</v>
      </c>
      <c r="G54" s="64">
        <v>1617.77</v>
      </c>
      <c r="H54" s="379">
        <v>84521.5</v>
      </c>
      <c r="I54" s="127"/>
      <c r="J54" s="511">
        <f>H54*(1+$N$49)</f>
        <v>118330.09999999999</v>
      </c>
      <c r="K54" s="511">
        <f t="shared" si="2"/>
        <v>125429.906</v>
      </c>
      <c r="L54" s="511">
        <f t="shared" si="3"/>
        <v>130447.10224000001</v>
      </c>
      <c r="M54" s="22"/>
      <c r="N54" s="22"/>
      <c r="O54" s="29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19"/>
      <c r="AA54" s="19"/>
    </row>
    <row r="55" spans="1:27" ht="11.25" x14ac:dyDescent="0.2">
      <c r="A55" s="43"/>
      <c r="B55" s="67" t="s">
        <v>70</v>
      </c>
      <c r="C55" s="66" t="s">
        <v>71</v>
      </c>
      <c r="D55" s="65"/>
      <c r="E55" s="64">
        <v>331614.92</v>
      </c>
      <c r="F55" s="64">
        <v>100</v>
      </c>
      <c r="G55" s="64">
        <v>6471.0499999999993</v>
      </c>
      <c r="H55" s="380">
        <v>338085.97</v>
      </c>
      <c r="I55" s="127"/>
      <c r="J55" s="513">
        <f>SUM(J51:J54)</f>
        <v>473320.35799999989</v>
      </c>
      <c r="K55" s="513">
        <f t="shared" si="2"/>
        <v>501719.5794799999</v>
      </c>
      <c r="L55" s="561">
        <f t="shared" si="3"/>
        <v>521788.36265919992</v>
      </c>
      <c r="M55" s="22"/>
      <c r="N55" s="22"/>
      <c r="O55" s="29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9"/>
    </row>
    <row r="56" spans="1:27" ht="22.5" x14ac:dyDescent="0.2">
      <c r="A56" s="63">
        <v>2</v>
      </c>
      <c r="B56" s="62" t="s">
        <v>37</v>
      </c>
      <c r="C56" s="61"/>
      <c r="D56" s="60"/>
      <c r="E56" s="59">
        <v>2273517.15</v>
      </c>
      <c r="F56" s="59">
        <v>27.94</v>
      </c>
      <c r="G56" s="59">
        <v>44422.869999999995</v>
      </c>
      <c r="H56" s="381">
        <v>2317940.02</v>
      </c>
      <c r="I56" s="133"/>
      <c r="J56" s="510"/>
      <c r="K56" s="511"/>
      <c r="L56" s="511"/>
      <c r="M56" s="134"/>
      <c r="N56" s="134"/>
      <c r="O56" s="29"/>
      <c r="P56" s="134"/>
      <c r="Q56" s="134"/>
      <c r="R56" s="134"/>
      <c r="S56" s="134"/>
      <c r="T56" s="134"/>
      <c r="U56" s="134"/>
      <c r="V56" s="134"/>
      <c r="W56" s="134"/>
      <c r="X56" s="134"/>
      <c r="Y56" s="22"/>
      <c r="Z56" s="22"/>
      <c r="AA56" s="19"/>
    </row>
    <row r="57" spans="1:27" ht="22.5" x14ac:dyDescent="0.2">
      <c r="A57" s="43" t="s">
        <v>72</v>
      </c>
      <c r="B57" s="69" t="s">
        <v>73</v>
      </c>
      <c r="C57" s="66">
        <v>1</v>
      </c>
      <c r="D57" s="51" t="s">
        <v>74</v>
      </c>
      <c r="E57" s="64">
        <v>284189.67000000004</v>
      </c>
      <c r="F57" s="64">
        <v>12.5</v>
      </c>
      <c r="G57" s="64">
        <v>5552.8499999999995</v>
      </c>
      <c r="H57" s="379">
        <v>289742.52</v>
      </c>
      <c r="I57" s="127"/>
      <c r="J57" s="511">
        <f>H57*(1+$N$49)</f>
        <v>405639.52799999999</v>
      </c>
      <c r="K57" s="511">
        <f t="shared" si="2"/>
        <v>429977.89968000003</v>
      </c>
      <c r="L57" s="511">
        <f t="shared" si="3"/>
        <v>447177.01566720003</v>
      </c>
      <c r="M57" s="22"/>
      <c r="N57" s="22"/>
      <c r="O57" s="29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9"/>
      <c r="AA57" s="19"/>
    </row>
    <row r="58" spans="1:27" ht="22.5" x14ac:dyDescent="0.2">
      <c r="A58" s="43" t="s">
        <v>75</v>
      </c>
      <c r="B58" s="69" t="s">
        <v>76</v>
      </c>
      <c r="C58" s="66">
        <v>1</v>
      </c>
      <c r="D58" s="51" t="s">
        <v>77</v>
      </c>
      <c r="E58" s="64">
        <v>284189.64</v>
      </c>
      <c r="F58" s="64">
        <v>12.5</v>
      </c>
      <c r="G58" s="64">
        <v>5552.86</v>
      </c>
      <c r="H58" s="379">
        <v>289742.5</v>
      </c>
      <c r="I58" s="127"/>
      <c r="J58" s="511">
        <f t="shared" ref="J58:J64" si="4">H58*(1+$N$49)</f>
        <v>405639.5</v>
      </c>
      <c r="K58" s="511">
        <f t="shared" si="2"/>
        <v>429977.87</v>
      </c>
      <c r="L58" s="511">
        <f t="shared" si="3"/>
        <v>447176.98480000003</v>
      </c>
      <c r="M58" s="22"/>
      <c r="N58" s="22"/>
      <c r="O58" s="29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19"/>
      <c r="AA58" s="19"/>
    </row>
    <row r="59" spans="1:27" ht="22.5" x14ac:dyDescent="0.2">
      <c r="A59" s="43" t="s">
        <v>78</v>
      </c>
      <c r="B59" s="69" t="s">
        <v>79</v>
      </c>
      <c r="C59" s="66">
        <v>1</v>
      </c>
      <c r="D59" s="51" t="s">
        <v>80</v>
      </c>
      <c r="E59" s="64">
        <v>284189.64</v>
      </c>
      <c r="F59" s="64">
        <v>12.5</v>
      </c>
      <c r="G59" s="64">
        <v>5552.86</v>
      </c>
      <c r="H59" s="379">
        <v>289742.5</v>
      </c>
      <c r="I59" s="127"/>
      <c r="J59" s="511">
        <f t="shared" si="4"/>
        <v>405639.5</v>
      </c>
      <c r="K59" s="511">
        <f t="shared" si="2"/>
        <v>429977.87</v>
      </c>
      <c r="L59" s="511">
        <f t="shared" si="3"/>
        <v>447176.98480000003</v>
      </c>
      <c r="M59" s="22"/>
      <c r="N59" s="22"/>
      <c r="O59" s="29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19"/>
      <c r="AA59" s="19"/>
    </row>
    <row r="60" spans="1:27" ht="22.5" x14ac:dyDescent="0.2">
      <c r="A60" s="43" t="s">
        <v>81</v>
      </c>
      <c r="B60" s="69" t="s">
        <v>82</v>
      </c>
      <c r="C60" s="66">
        <v>1</v>
      </c>
      <c r="D60" s="51" t="s">
        <v>83</v>
      </c>
      <c r="E60" s="64">
        <v>284189.64</v>
      </c>
      <c r="F60" s="64">
        <v>12.5</v>
      </c>
      <c r="G60" s="64">
        <v>5552.86</v>
      </c>
      <c r="H60" s="379">
        <v>289742.5</v>
      </c>
      <c r="I60" s="127"/>
      <c r="J60" s="511">
        <f t="shared" si="4"/>
        <v>405639.5</v>
      </c>
      <c r="K60" s="511">
        <f t="shared" si="2"/>
        <v>429977.87</v>
      </c>
      <c r="L60" s="511">
        <f t="shared" si="3"/>
        <v>447176.98480000003</v>
      </c>
      <c r="M60" s="22"/>
      <c r="N60" s="22"/>
      <c r="O60" s="29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19"/>
      <c r="AA60" s="19"/>
    </row>
    <row r="61" spans="1:27" ht="22.5" x14ac:dyDescent="0.2">
      <c r="A61" s="43" t="s">
        <v>84</v>
      </c>
      <c r="B61" s="69" t="s">
        <v>85</v>
      </c>
      <c r="C61" s="66">
        <v>1</v>
      </c>
      <c r="D61" s="51" t="s">
        <v>86</v>
      </c>
      <c r="E61" s="64">
        <v>284189.64</v>
      </c>
      <c r="F61" s="64">
        <v>12.5</v>
      </c>
      <c r="G61" s="64">
        <v>5552.86</v>
      </c>
      <c r="H61" s="379">
        <v>289742.5</v>
      </c>
      <c r="I61" s="127"/>
      <c r="J61" s="511">
        <f t="shared" si="4"/>
        <v>405639.5</v>
      </c>
      <c r="K61" s="511">
        <f t="shared" si="2"/>
        <v>429977.87</v>
      </c>
      <c r="L61" s="511">
        <f t="shared" si="3"/>
        <v>447176.98480000003</v>
      </c>
      <c r="M61" s="22"/>
      <c r="N61" s="22"/>
      <c r="O61" s="29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19"/>
      <c r="AA61" s="19"/>
    </row>
    <row r="62" spans="1:27" ht="22.5" x14ac:dyDescent="0.2">
      <c r="A62" s="43" t="s">
        <v>87</v>
      </c>
      <c r="B62" s="69" t="s">
        <v>88</v>
      </c>
      <c r="C62" s="66">
        <v>1</v>
      </c>
      <c r="D62" s="51" t="s">
        <v>89</v>
      </c>
      <c r="E62" s="64">
        <v>284189.64</v>
      </c>
      <c r="F62" s="64">
        <v>12.5</v>
      </c>
      <c r="G62" s="64">
        <v>5552.86</v>
      </c>
      <c r="H62" s="379">
        <v>289742.5</v>
      </c>
      <c r="I62" s="127"/>
      <c r="J62" s="511">
        <f t="shared" si="4"/>
        <v>405639.5</v>
      </c>
      <c r="K62" s="511">
        <f t="shared" si="2"/>
        <v>429977.87</v>
      </c>
      <c r="L62" s="511">
        <f t="shared" si="3"/>
        <v>447176.98480000003</v>
      </c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19"/>
      <c r="AA62" s="19"/>
    </row>
    <row r="63" spans="1:27" ht="22.5" x14ac:dyDescent="0.2">
      <c r="A63" s="43" t="s">
        <v>90</v>
      </c>
      <c r="B63" s="69" t="s">
        <v>91</v>
      </c>
      <c r="C63" s="66">
        <v>1</v>
      </c>
      <c r="D63" s="51" t="s">
        <v>92</v>
      </c>
      <c r="E63" s="64">
        <v>284189.64</v>
      </c>
      <c r="F63" s="64">
        <v>12.5</v>
      </c>
      <c r="G63" s="64">
        <v>5552.86</v>
      </c>
      <c r="H63" s="379">
        <v>289742.5</v>
      </c>
      <c r="I63" s="127"/>
      <c r="J63" s="511">
        <f t="shared" si="4"/>
        <v>405639.5</v>
      </c>
      <c r="K63" s="511">
        <f t="shared" si="2"/>
        <v>429977.87</v>
      </c>
      <c r="L63" s="511">
        <f t="shared" si="3"/>
        <v>447176.98480000003</v>
      </c>
      <c r="M63" s="22"/>
      <c r="N63" s="22"/>
      <c r="O63" s="29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19"/>
      <c r="AA63" s="19"/>
    </row>
    <row r="64" spans="1:27" ht="22.5" x14ac:dyDescent="0.2">
      <c r="A64" s="43" t="s">
        <v>93</v>
      </c>
      <c r="B64" s="69" t="s">
        <v>94</v>
      </c>
      <c r="C64" s="66">
        <v>1</v>
      </c>
      <c r="D64" s="51" t="s">
        <v>95</v>
      </c>
      <c r="E64" s="64">
        <v>284189.64</v>
      </c>
      <c r="F64" s="64">
        <v>12.5</v>
      </c>
      <c r="G64" s="64">
        <v>5552.86</v>
      </c>
      <c r="H64" s="379">
        <v>289742.5</v>
      </c>
      <c r="I64" s="127"/>
      <c r="J64" s="511">
        <f t="shared" si="4"/>
        <v>405639.5</v>
      </c>
      <c r="K64" s="511">
        <f t="shared" si="2"/>
        <v>429977.87</v>
      </c>
      <c r="L64" s="511">
        <f t="shared" si="3"/>
        <v>447176.98480000003</v>
      </c>
      <c r="M64" s="22"/>
      <c r="N64" s="22"/>
      <c r="O64" s="29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19"/>
      <c r="AA64" s="19"/>
    </row>
    <row r="65" spans="1:27" ht="11.25" x14ac:dyDescent="0.2">
      <c r="A65" s="43"/>
      <c r="B65" s="67" t="s">
        <v>70</v>
      </c>
      <c r="C65" s="66" t="s">
        <v>96</v>
      </c>
      <c r="D65" s="65"/>
      <c r="E65" s="64">
        <v>2273517.1500000004</v>
      </c>
      <c r="F65" s="64">
        <v>100</v>
      </c>
      <c r="G65" s="64">
        <v>44422.87</v>
      </c>
      <c r="H65" s="380">
        <v>2317940.02</v>
      </c>
      <c r="I65" s="127"/>
      <c r="J65" s="513">
        <f>SUM(J57:J64)</f>
        <v>3245116.0279999999</v>
      </c>
      <c r="K65" s="513">
        <f t="shared" si="2"/>
        <v>3439822.9896800001</v>
      </c>
      <c r="L65" s="561">
        <f t="shared" si="3"/>
        <v>3577415.9092672002</v>
      </c>
      <c r="M65" s="22"/>
      <c r="N65" s="22"/>
      <c r="O65" s="29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19"/>
    </row>
    <row r="66" spans="1:27" ht="33.75" x14ac:dyDescent="0.2">
      <c r="A66" s="80">
        <v>3</v>
      </c>
      <c r="B66" s="62" t="s">
        <v>38</v>
      </c>
      <c r="C66" s="61"/>
      <c r="D66" s="60"/>
      <c r="E66" s="59">
        <v>322926.32</v>
      </c>
      <c r="F66" s="59">
        <v>3.97</v>
      </c>
      <c r="G66" s="59">
        <v>6312.06</v>
      </c>
      <c r="H66" s="381">
        <v>329238.38</v>
      </c>
      <c r="I66" s="133"/>
      <c r="J66" s="510"/>
      <c r="K66" s="511"/>
      <c r="L66" s="511"/>
      <c r="M66" s="134"/>
      <c r="N66" s="134"/>
      <c r="O66" s="29"/>
      <c r="P66" s="134"/>
      <c r="Q66" s="134"/>
      <c r="R66" s="134"/>
      <c r="S66" s="134"/>
      <c r="T66" s="134"/>
      <c r="U66" s="134"/>
      <c r="V66" s="134"/>
      <c r="W66" s="134"/>
      <c r="X66" s="134"/>
      <c r="Y66" s="22"/>
      <c r="Z66" s="22"/>
      <c r="AA66" s="19"/>
    </row>
    <row r="67" spans="1:27" ht="11.25" x14ac:dyDescent="0.2">
      <c r="A67" s="79" t="s">
        <v>97</v>
      </c>
      <c r="B67" s="69" t="s">
        <v>98</v>
      </c>
      <c r="C67" s="66">
        <v>1</v>
      </c>
      <c r="D67" s="51" t="s">
        <v>99</v>
      </c>
      <c r="E67" s="64">
        <v>107642.1</v>
      </c>
      <c r="F67" s="64">
        <v>33.339999999999996</v>
      </c>
      <c r="G67" s="64">
        <v>2104.44</v>
      </c>
      <c r="H67" s="380">
        <v>109746.54000000001</v>
      </c>
      <c r="I67" s="127"/>
      <c r="J67" s="511">
        <f>H67*(1+$N$49)</f>
        <v>153645.15599999999</v>
      </c>
      <c r="K67" s="511">
        <f t="shared" si="2"/>
        <v>162863.86536</v>
      </c>
      <c r="L67" s="511">
        <f t="shared" si="3"/>
        <v>169378.41997439999</v>
      </c>
      <c r="M67" s="22"/>
      <c r="N67" s="22"/>
      <c r="O67" s="29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19"/>
      <c r="AA67" s="19"/>
    </row>
    <row r="68" spans="1:27" ht="11.25" x14ac:dyDescent="0.2">
      <c r="A68" s="43" t="s">
        <v>100</v>
      </c>
      <c r="B68" s="69" t="s">
        <v>101</v>
      </c>
      <c r="C68" s="66">
        <v>1</v>
      </c>
      <c r="D68" s="51" t="s">
        <v>102</v>
      </c>
      <c r="E68" s="64">
        <v>107642.11</v>
      </c>
      <c r="F68" s="64">
        <v>33.33</v>
      </c>
      <c r="G68" s="64">
        <v>2103.81</v>
      </c>
      <c r="H68" s="380">
        <v>109745.92</v>
      </c>
      <c r="I68" s="127"/>
      <c r="J68" s="511">
        <f t="shared" ref="J68:J69" si="5">H68*(1+$N$49)</f>
        <v>153644.288</v>
      </c>
      <c r="K68" s="511">
        <f t="shared" si="2"/>
        <v>162862.94528000001</v>
      </c>
      <c r="L68" s="511">
        <f t="shared" si="3"/>
        <v>169377.46309120001</v>
      </c>
      <c r="M68" s="22"/>
      <c r="N68" s="22"/>
      <c r="O68" s="29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19"/>
      <c r="AA68" s="19"/>
    </row>
    <row r="69" spans="1:27" ht="22.5" x14ac:dyDescent="0.2">
      <c r="A69" s="43" t="s">
        <v>103</v>
      </c>
      <c r="B69" s="69" t="s">
        <v>104</v>
      </c>
      <c r="C69" s="66">
        <v>1</v>
      </c>
      <c r="D69" s="51" t="s">
        <v>105</v>
      </c>
      <c r="E69" s="64">
        <v>107642.11</v>
      </c>
      <c r="F69" s="64">
        <v>33.33</v>
      </c>
      <c r="G69" s="64">
        <v>2103.81</v>
      </c>
      <c r="H69" s="380">
        <v>109745.92</v>
      </c>
      <c r="I69" s="127"/>
      <c r="J69" s="511">
        <f t="shared" si="5"/>
        <v>153644.288</v>
      </c>
      <c r="K69" s="511">
        <f t="shared" si="2"/>
        <v>162862.94528000001</v>
      </c>
      <c r="L69" s="511">
        <f t="shared" si="3"/>
        <v>169377.46309120001</v>
      </c>
      <c r="M69" s="22"/>
      <c r="N69" s="22"/>
      <c r="O69" s="29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19"/>
      <c r="AA69" s="19"/>
    </row>
    <row r="70" spans="1:27" ht="11.25" x14ac:dyDescent="0.2">
      <c r="A70" s="43"/>
      <c r="B70" s="67" t="s">
        <v>70</v>
      </c>
      <c r="C70" s="66" t="s">
        <v>106</v>
      </c>
      <c r="D70" s="65"/>
      <c r="E70" s="64">
        <v>322926.32</v>
      </c>
      <c r="F70" s="64">
        <v>99.999999999999986</v>
      </c>
      <c r="G70" s="64">
        <v>6312.0599999999995</v>
      </c>
      <c r="H70" s="380">
        <v>329238.38</v>
      </c>
      <c r="I70" s="127"/>
      <c r="J70" s="513">
        <f>SUM(J67:J69)</f>
        <v>460933.73200000002</v>
      </c>
      <c r="K70" s="513">
        <f t="shared" si="2"/>
        <v>488589.75592000003</v>
      </c>
      <c r="L70" s="511">
        <f t="shared" si="3"/>
        <v>508133.34615680005</v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19"/>
    </row>
    <row r="71" spans="1:27" ht="33.75" x14ac:dyDescent="0.2">
      <c r="A71" s="63">
        <v>4</v>
      </c>
      <c r="B71" s="62" t="s">
        <v>39</v>
      </c>
      <c r="C71" s="61"/>
      <c r="D71" s="60"/>
      <c r="E71" s="59">
        <v>344647.82</v>
      </c>
      <c r="F71" s="59">
        <v>4.2300000000000004</v>
      </c>
      <c r="G71" s="59">
        <v>6725.44</v>
      </c>
      <c r="H71" s="381">
        <v>351373.26</v>
      </c>
      <c r="I71" s="133"/>
      <c r="J71" s="510"/>
      <c r="K71" s="511"/>
      <c r="L71" s="511"/>
      <c r="M71" s="134"/>
      <c r="N71" s="134"/>
      <c r="O71" s="29"/>
      <c r="P71" s="134"/>
      <c r="Q71" s="134"/>
      <c r="R71" s="134"/>
      <c r="S71" s="134"/>
      <c r="T71" s="134"/>
      <c r="U71" s="134"/>
      <c r="V71" s="134"/>
      <c r="W71" s="134"/>
      <c r="X71" s="134"/>
      <c r="Y71" s="22"/>
      <c r="Z71" s="22"/>
      <c r="AA71" s="19"/>
    </row>
    <row r="72" spans="1:27" ht="11.25" x14ac:dyDescent="0.2">
      <c r="A72" s="43" t="s">
        <v>107</v>
      </c>
      <c r="B72" s="70" t="s">
        <v>108</v>
      </c>
      <c r="C72" s="66">
        <v>1</v>
      </c>
      <c r="D72" s="51" t="s">
        <v>109</v>
      </c>
      <c r="E72" s="64">
        <v>172323.91</v>
      </c>
      <c r="F72" s="64">
        <v>50</v>
      </c>
      <c r="G72" s="64">
        <v>3362.72</v>
      </c>
      <c r="H72" s="380">
        <v>175686.63</v>
      </c>
      <c r="I72" s="127"/>
      <c r="J72" s="511">
        <f>H72*(1+$N$49)</f>
        <v>245961.28199999998</v>
      </c>
      <c r="K72" s="511">
        <f t="shared" si="2"/>
        <v>260718.95891999998</v>
      </c>
      <c r="L72" s="511">
        <f t="shared" si="3"/>
        <v>271147.71727679996</v>
      </c>
      <c r="M72" s="22"/>
      <c r="N72" s="22"/>
      <c r="O72" s="29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19"/>
      <c r="AA72" s="19"/>
    </row>
    <row r="73" spans="1:27" ht="11.25" x14ac:dyDescent="0.2">
      <c r="A73" s="43" t="s">
        <v>110</v>
      </c>
      <c r="B73" s="78" t="s">
        <v>111</v>
      </c>
      <c r="C73" s="66">
        <v>1</v>
      </c>
      <c r="D73" s="51" t="s">
        <v>112</v>
      </c>
      <c r="E73" s="64">
        <v>172323.91</v>
      </c>
      <c r="F73" s="64">
        <v>50</v>
      </c>
      <c r="G73" s="64">
        <v>3362.72</v>
      </c>
      <c r="H73" s="380">
        <v>175686.63</v>
      </c>
      <c r="I73" s="127"/>
      <c r="J73" s="511">
        <f t="shared" ref="J73:J74" si="6">H73*(1+$N$49)</f>
        <v>245961.28199999998</v>
      </c>
      <c r="K73" s="511">
        <f t="shared" si="2"/>
        <v>260718.95891999998</v>
      </c>
      <c r="L73" s="511">
        <f t="shared" si="3"/>
        <v>271147.71727679996</v>
      </c>
      <c r="M73" s="22"/>
      <c r="N73" s="22"/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19"/>
      <c r="AA73" s="19"/>
    </row>
    <row r="74" spans="1:27" ht="11.25" x14ac:dyDescent="0.2">
      <c r="A74" s="43"/>
      <c r="B74" s="67" t="s">
        <v>70</v>
      </c>
      <c r="C74" s="66" t="s">
        <v>113</v>
      </c>
      <c r="D74" s="65"/>
      <c r="E74" s="64">
        <v>344647.82</v>
      </c>
      <c r="F74" s="64">
        <v>100</v>
      </c>
      <c r="G74" s="64">
        <v>6725.44</v>
      </c>
      <c r="H74" s="380">
        <v>351373.26</v>
      </c>
      <c r="I74" s="127"/>
      <c r="J74" s="513">
        <f t="shared" si="6"/>
        <v>491922.56399999995</v>
      </c>
      <c r="K74" s="513">
        <f t="shared" si="2"/>
        <v>521437.91783999995</v>
      </c>
      <c r="L74" s="511">
        <f t="shared" si="3"/>
        <v>542295.43455359992</v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19"/>
    </row>
    <row r="75" spans="1:27" ht="11.25" x14ac:dyDescent="0.2">
      <c r="A75" s="77" t="s">
        <v>40</v>
      </c>
      <c r="B75" s="76" t="s">
        <v>41</v>
      </c>
      <c r="C75" s="75"/>
      <c r="D75" s="74"/>
      <c r="E75" s="72">
        <v>1598678.1700000002</v>
      </c>
      <c r="F75" s="73"/>
      <c r="G75" s="72">
        <v>31210.489999999998</v>
      </c>
      <c r="H75" s="382">
        <v>1629888.6600000001</v>
      </c>
      <c r="I75" s="133"/>
      <c r="J75" s="513">
        <f>SUM(J76:J77)</f>
        <v>1909799.99</v>
      </c>
      <c r="K75" s="513">
        <f t="shared" si="2"/>
        <v>2024387.9894000001</v>
      </c>
      <c r="L75" s="561">
        <f t="shared" si="3"/>
        <v>2105363.5089760004</v>
      </c>
      <c r="M75" s="134"/>
      <c r="N75" s="134"/>
      <c r="O75" s="29"/>
      <c r="P75" s="134"/>
      <c r="Q75" s="134"/>
      <c r="R75" s="134"/>
      <c r="S75" s="134"/>
      <c r="T75" s="134"/>
      <c r="U75" s="134"/>
      <c r="V75" s="134"/>
      <c r="W75" s="134"/>
      <c r="X75" s="134"/>
      <c r="Y75" s="22"/>
      <c r="Z75" s="22"/>
      <c r="AA75" s="19"/>
    </row>
    <row r="76" spans="1:27" ht="22.5" x14ac:dyDescent="0.2">
      <c r="A76" s="63">
        <v>1</v>
      </c>
      <c r="B76" s="62" t="s">
        <v>114</v>
      </c>
      <c r="C76" s="61">
        <v>1</v>
      </c>
      <c r="D76" s="60" t="s">
        <v>115</v>
      </c>
      <c r="E76" s="59">
        <v>318582.02</v>
      </c>
      <c r="F76" s="59">
        <v>3.91</v>
      </c>
      <c r="G76" s="59">
        <v>6216.66</v>
      </c>
      <c r="H76" s="381">
        <v>324798.68</v>
      </c>
      <c r="I76" s="133"/>
      <c r="J76" s="511">
        <f>H76*(1+$N$49)</f>
        <v>454718.15199999994</v>
      </c>
      <c r="K76" s="511">
        <f t="shared" si="2"/>
        <v>482001.24111999996</v>
      </c>
      <c r="L76" s="511">
        <f t="shared" si="3"/>
        <v>501281.29076479998</v>
      </c>
      <c r="M76" s="134"/>
      <c r="N76" s="134"/>
      <c r="O76" s="29"/>
      <c r="P76" s="134"/>
      <c r="Q76" s="134"/>
      <c r="R76" s="134"/>
      <c r="S76" s="134"/>
      <c r="T76" s="134"/>
      <c r="U76" s="134"/>
      <c r="V76" s="134"/>
      <c r="W76" s="134"/>
      <c r="X76" s="134"/>
      <c r="Y76" s="22"/>
      <c r="Z76" s="19"/>
      <c r="AA76" s="19"/>
    </row>
    <row r="77" spans="1:27" ht="45" x14ac:dyDescent="0.2">
      <c r="A77" s="63">
        <v>2</v>
      </c>
      <c r="B77" s="62" t="s">
        <v>42</v>
      </c>
      <c r="C77" s="61"/>
      <c r="D77" s="60"/>
      <c r="E77" s="59">
        <v>1019438.14</v>
      </c>
      <c r="F77" s="59">
        <v>12.52</v>
      </c>
      <c r="G77" s="59">
        <v>19906.03</v>
      </c>
      <c r="H77" s="381">
        <v>1039344.17</v>
      </c>
      <c r="I77" s="133"/>
      <c r="J77" s="511">
        <f>H77*(1+$N$49)</f>
        <v>1455081.838</v>
      </c>
      <c r="K77" s="511">
        <f t="shared" si="2"/>
        <v>1542386.7482800002</v>
      </c>
      <c r="L77" s="511">
        <f t="shared" si="3"/>
        <v>1604082.2182112003</v>
      </c>
      <c r="M77" s="134"/>
      <c r="N77" s="134"/>
      <c r="O77" s="29"/>
      <c r="P77" s="134"/>
      <c r="Q77" s="134"/>
      <c r="R77" s="134"/>
      <c r="S77" s="134"/>
      <c r="T77" s="134"/>
      <c r="U77" s="134"/>
      <c r="V77" s="134"/>
      <c r="W77" s="134"/>
      <c r="X77" s="134"/>
      <c r="Y77" s="22"/>
      <c r="Z77" s="22"/>
      <c r="AA77" s="19"/>
    </row>
    <row r="78" spans="1:27" ht="11.25" x14ac:dyDescent="0.2">
      <c r="A78" s="43" t="s">
        <v>72</v>
      </c>
      <c r="B78" s="70" t="s">
        <v>116</v>
      </c>
      <c r="C78" s="66">
        <v>1</v>
      </c>
      <c r="D78" s="51" t="s">
        <v>117</v>
      </c>
      <c r="E78" s="64">
        <v>203887.62</v>
      </c>
      <c r="F78" s="64">
        <v>20</v>
      </c>
      <c r="G78" s="64">
        <v>3981.19</v>
      </c>
      <c r="H78" s="380">
        <v>207868.81</v>
      </c>
      <c r="I78" s="127"/>
      <c r="J78" s="511">
        <f>H78*(1+$N$49)</f>
        <v>291016.33399999997</v>
      </c>
      <c r="K78" s="511">
        <f t="shared" si="2"/>
        <v>308477.31403999997</v>
      </c>
      <c r="L78" s="511">
        <f t="shared" si="3"/>
        <v>320816.4066016</v>
      </c>
      <c r="M78" s="22"/>
      <c r="N78" s="22"/>
      <c r="O78" s="29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19"/>
      <c r="AA78" s="19"/>
    </row>
    <row r="79" spans="1:27" ht="11.25" x14ac:dyDescent="0.2">
      <c r="A79" s="43" t="s">
        <v>75</v>
      </c>
      <c r="B79" s="70" t="s">
        <v>118</v>
      </c>
      <c r="C79" s="66">
        <v>1</v>
      </c>
      <c r="D79" s="51" t="s">
        <v>119</v>
      </c>
      <c r="E79" s="64">
        <v>203887.63</v>
      </c>
      <c r="F79" s="64">
        <v>20</v>
      </c>
      <c r="G79" s="64">
        <v>3981.21</v>
      </c>
      <c r="H79" s="380">
        <v>207868.84</v>
      </c>
      <c r="I79" s="127"/>
      <c r="J79" s="511">
        <f t="shared" ref="J79:J82" si="7">H79*(1+$N$49)</f>
        <v>291016.37599999999</v>
      </c>
      <c r="K79" s="511">
        <f t="shared" si="2"/>
        <v>308477.35856000002</v>
      </c>
      <c r="L79" s="511">
        <f t="shared" si="3"/>
        <v>320816.45290240005</v>
      </c>
      <c r="M79" s="22"/>
      <c r="N79" s="22"/>
      <c r="O79" s="29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19"/>
      <c r="AA79" s="19"/>
    </row>
    <row r="80" spans="1:27" ht="11.25" x14ac:dyDescent="0.2">
      <c r="A80" s="43" t="s">
        <v>78</v>
      </c>
      <c r="B80" s="71" t="s">
        <v>120</v>
      </c>
      <c r="C80" s="66">
        <v>1</v>
      </c>
      <c r="D80" s="51" t="s">
        <v>121</v>
      </c>
      <c r="E80" s="64">
        <v>203887.63</v>
      </c>
      <c r="F80" s="64">
        <v>20</v>
      </c>
      <c r="G80" s="64">
        <v>3981.21</v>
      </c>
      <c r="H80" s="380">
        <v>207868.84</v>
      </c>
      <c r="I80" s="127"/>
      <c r="J80" s="511">
        <f t="shared" si="7"/>
        <v>291016.37599999999</v>
      </c>
      <c r="K80" s="511">
        <f t="shared" si="2"/>
        <v>308477.35856000002</v>
      </c>
      <c r="L80" s="511">
        <f t="shared" si="3"/>
        <v>320816.45290240005</v>
      </c>
      <c r="M80" s="22"/>
      <c r="N80" s="22"/>
      <c r="O80" s="29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19"/>
      <c r="AA80" s="19"/>
    </row>
    <row r="81" spans="1:27" ht="12.75" customHeight="1" x14ac:dyDescent="0.2">
      <c r="A81" s="43" t="s">
        <v>81</v>
      </c>
      <c r="B81" s="70" t="s">
        <v>122</v>
      </c>
      <c r="C81" s="66">
        <v>1</v>
      </c>
      <c r="D81" s="51" t="s">
        <v>123</v>
      </c>
      <c r="E81" s="64">
        <v>203887.63</v>
      </c>
      <c r="F81" s="64">
        <v>20</v>
      </c>
      <c r="G81" s="64">
        <v>3981.21</v>
      </c>
      <c r="H81" s="380">
        <v>207868.84</v>
      </c>
      <c r="I81" s="127"/>
      <c r="J81" s="511">
        <f t="shared" si="7"/>
        <v>291016.37599999999</v>
      </c>
      <c r="K81" s="511">
        <f t="shared" si="2"/>
        <v>308477.35856000002</v>
      </c>
      <c r="L81" s="511">
        <f t="shared" si="3"/>
        <v>320816.45290240005</v>
      </c>
      <c r="M81" s="22"/>
      <c r="N81" s="22"/>
      <c r="O81" s="29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19"/>
      <c r="AA81" s="19"/>
    </row>
    <row r="82" spans="1:27" ht="22.5" x14ac:dyDescent="0.2">
      <c r="A82" s="43" t="s">
        <v>84</v>
      </c>
      <c r="B82" s="69" t="s">
        <v>124</v>
      </c>
      <c r="C82" s="66">
        <v>1</v>
      </c>
      <c r="D82" s="51" t="s">
        <v>125</v>
      </c>
      <c r="E82" s="64">
        <v>203887.63</v>
      </c>
      <c r="F82" s="64">
        <v>20</v>
      </c>
      <c r="G82" s="64">
        <v>3981.21</v>
      </c>
      <c r="H82" s="380">
        <v>207868.84</v>
      </c>
      <c r="I82" s="127"/>
      <c r="J82" s="511">
        <f t="shared" si="7"/>
        <v>291016.37599999999</v>
      </c>
      <c r="K82" s="511">
        <f t="shared" si="2"/>
        <v>308477.35856000002</v>
      </c>
      <c r="L82" s="511">
        <f t="shared" si="3"/>
        <v>320816.45290240005</v>
      </c>
      <c r="M82" s="22"/>
      <c r="N82" s="22"/>
      <c r="O82" s="29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19"/>
      <c r="AA82" s="19"/>
    </row>
    <row r="83" spans="1:27" ht="11.25" x14ac:dyDescent="0.2">
      <c r="A83" s="43"/>
      <c r="B83" s="67" t="s">
        <v>70</v>
      </c>
      <c r="C83" s="66" t="s">
        <v>126</v>
      </c>
      <c r="D83" s="65"/>
      <c r="E83" s="64">
        <v>1019438.14</v>
      </c>
      <c r="F83" s="64">
        <v>100</v>
      </c>
      <c r="G83" s="64">
        <v>19906.03</v>
      </c>
      <c r="H83" s="380">
        <v>1039344.1699999999</v>
      </c>
      <c r="I83" s="127"/>
      <c r="J83" s="513">
        <f>SUM(J78:J82)</f>
        <v>1455081.8379999998</v>
      </c>
      <c r="K83" s="513">
        <f t="shared" si="2"/>
        <v>1542386.7482799997</v>
      </c>
      <c r="L83" s="561">
        <f t="shared" si="3"/>
        <v>1604082.2182111999</v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19"/>
    </row>
    <row r="84" spans="1:27" ht="56.25" x14ac:dyDescent="0.2">
      <c r="A84" s="63">
        <v>3</v>
      </c>
      <c r="B84" s="62" t="s">
        <v>127</v>
      </c>
      <c r="C84" s="61">
        <v>1</v>
      </c>
      <c r="D84" s="60" t="s">
        <v>128</v>
      </c>
      <c r="E84" s="59">
        <v>260658.01</v>
      </c>
      <c r="F84" s="59">
        <v>3.2</v>
      </c>
      <c r="G84" s="59">
        <v>5087.8</v>
      </c>
      <c r="H84" s="381">
        <v>265745.81</v>
      </c>
      <c r="I84" s="133"/>
      <c r="J84" s="513">
        <f>H84*(1+$N$49)</f>
        <v>372044.13399999996</v>
      </c>
      <c r="K84" s="513">
        <f t="shared" si="2"/>
        <v>394366.78203999996</v>
      </c>
      <c r="L84" s="561">
        <f t="shared" si="3"/>
        <v>410141.45332159998</v>
      </c>
      <c r="M84" s="134"/>
      <c r="N84" s="134"/>
      <c r="O84" s="29"/>
      <c r="P84" s="134"/>
      <c r="Q84" s="134"/>
      <c r="R84" s="134"/>
      <c r="S84" s="134"/>
      <c r="T84" s="134"/>
      <c r="U84" s="134"/>
      <c r="V84" s="134"/>
      <c r="W84" s="134"/>
      <c r="X84" s="134"/>
      <c r="Y84" s="22"/>
      <c r="Z84" s="22"/>
      <c r="AA84" s="19"/>
    </row>
    <row r="85" spans="1:27" ht="11.25" x14ac:dyDescent="0.2">
      <c r="A85" s="58" t="s">
        <v>43</v>
      </c>
      <c r="B85" s="57" t="s">
        <v>44</v>
      </c>
      <c r="C85" s="56"/>
      <c r="D85" s="55"/>
      <c r="E85" s="54">
        <v>112480.6</v>
      </c>
      <c r="F85" s="54"/>
      <c r="G85" s="54">
        <v>2194.12</v>
      </c>
      <c r="H85" s="377">
        <v>114674.72</v>
      </c>
      <c r="I85" s="132"/>
      <c r="J85" s="512"/>
      <c r="K85" s="511"/>
      <c r="L85" s="511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2"/>
      <c r="AA85" s="19"/>
    </row>
    <row r="86" spans="1:27" ht="22.5" x14ac:dyDescent="0.2">
      <c r="A86" s="43">
        <v>1</v>
      </c>
      <c r="B86" s="53" t="s">
        <v>45</v>
      </c>
      <c r="C86" s="52">
        <v>1</v>
      </c>
      <c r="D86" s="51" t="s">
        <v>129</v>
      </c>
      <c r="E86" s="50">
        <v>6705.57</v>
      </c>
      <c r="F86" s="50">
        <v>0.08</v>
      </c>
      <c r="G86" s="50">
        <v>127.2</v>
      </c>
      <c r="H86" s="383">
        <v>6832.7699999999995</v>
      </c>
      <c r="I86" s="127"/>
      <c r="J86" s="511">
        <f>H86*(1+$N$49)</f>
        <v>9565.8779999999988</v>
      </c>
      <c r="K86" s="511">
        <f t="shared" si="2"/>
        <v>10139.830679999999</v>
      </c>
      <c r="L86" s="511">
        <f t="shared" si="3"/>
        <v>10545.4239072</v>
      </c>
      <c r="M86" s="22"/>
      <c r="N86" s="22"/>
      <c r="O86" s="29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19"/>
      <c r="AA86" s="19"/>
    </row>
    <row r="87" spans="1:27" ht="33.75" x14ac:dyDescent="0.2">
      <c r="A87" s="43">
        <v>2</v>
      </c>
      <c r="B87" s="53" t="s">
        <v>46</v>
      </c>
      <c r="C87" s="52">
        <v>1</v>
      </c>
      <c r="D87" s="51" t="s">
        <v>130</v>
      </c>
      <c r="E87" s="50">
        <v>53643.42</v>
      </c>
      <c r="F87" s="50">
        <v>0.66</v>
      </c>
      <c r="G87" s="50">
        <v>1049.3599999999999</v>
      </c>
      <c r="H87" s="383">
        <v>54692.78</v>
      </c>
      <c r="I87" s="127"/>
      <c r="J87" s="511">
        <f t="shared" ref="J87:J88" si="8">H87*(1+$N$49)</f>
        <v>76569.891999999993</v>
      </c>
      <c r="K87" s="511">
        <f t="shared" si="2"/>
        <v>81164.085519999993</v>
      </c>
      <c r="L87" s="511">
        <f t="shared" si="3"/>
        <v>84410.648940799991</v>
      </c>
      <c r="M87" s="22"/>
      <c r="N87" s="22"/>
      <c r="O87" s="29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19"/>
      <c r="AA87" s="19"/>
    </row>
    <row r="88" spans="1:27" ht="11.25" x14ac:dyDescent="0.2">
      <c r="A88" s="43">
        <v>3</v>
      </c>
      <c r="B88" s="49" t="s">
        <v>47</v>
      </c>
      <c r="C88" s="48">
        <v>1</v>
      </c>
      <c r="D88" s="47">
        <v>11200005</v>
      </c>
      <c r="E88" s="46">
        <v>52131.61</v>
      </c>
      <c r="F88" s="46">
        <v>0.64</v>
      </c>
      <c r="G88" s="46">
        <v>1017.56</v>
      </c>
      <c r="H88" s="384">
        <v>53149.17</v>
      </c>
      <c r="I88" s="127"/>
      <c r="J88" s="511">
        <f t="shared" si="8"/>
        <v>74408.837999999989</v>
      </c>
      <c r="K88" s="511">
        <f t="shared" si="2"/>
        <v>78873.368279999995</v>
      </c>
      <c r="L88" s="511">
        <f t="shared" si="3"/>
        <v>82028.303011199998</v>
      </c>
      <c r="M88" s="22"/>
      <c r="N88" s="22"/>
      <c r="O88" s="29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19"/>
    </row>
    <row r="89" spans="1:27" ht="11.25" x14ac:dyDescent="0.2">
      <c r="A89" s="43"/>
      <c r="B89" s="45" t="s">
        <v>131</v>
      </c>
      <c r="C89" s="42"/>
      <c r="D89" s="44"/>
      <c r="E89" s="41">
        <v>112480.6</v>
      </c>
      <c r="F89" s="41"/>
      <c r="G89" s="41">
        <v>2194.12</v>
      </c>
      <c r="H89" s="126">
        <v>114674.72</v>
      </c>
      <c r="I89" s="127"/>
      <c r="J89" s="513">
        <f>SUM(J86:J88)</f>
        <v>160544.60799999998</v>
      </c>
      <c r="K89" s="513">
        <f t="shared" si="2"/>
        <v>170177.28447999997</v>
      </c>
      <c r="L89" s="561">
        <f t="shared" si="3"/>
        <v>176984.37585919996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19"/>
    </row>
    <row r="90" spans="1:27" ht="11.25" x14ac:dyDescent="0.2">
      <c r="B90" s="37" t="s">
        <v>132</v>
      </c>
      <c r="C90" s="36">
        <v>48</v>
      </c>
      <c r="D90" s="40"/>
      <c r="E90" s="22">
        <v>8139491.1399999997</v>
      </c>
      <c r="F90" s="22"/>
      <c r="G90" s="22"/>
      <c r="H90" s="22"/>
      <c r="I90" s="127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19"/>
      <c r="Z90" s="19"/>
      <c r="AA90" s="19"/>
    </row>
    <row r="91" spans="1:27" ht="11.25" x14ac:dyDescent="0.2">
      <c r="B91" s="37" t="s">
        <v>133</v>
      </c>
      <c r="C91" s="36"/>
      <c r="D91" s="30"/>
      <c r="E91" s="22">
        <v>8298484.9699999997</v>
      </c>
      <c r="F91" s="22">
        <v>1100.0000000000002</v>
      </c>
      <c r="G91" s="22">
        <v>158993.82999999999</v>
      </c>
      <c r="H91" s="22">
        <v>8298484.9699999997</v>
      </c>
      <c r="I91" s="127"/>
      <c r="J91" s="22"/>
      <c r="K91" s="22"/>
      <c r="L91" s="22"/>
      <c r="M91" s="22"/>
      <c r="N91" s="22"/>
      <c r="O91" s="40"/>
      <c r="P91" s="22"/>
      <c r="Q91" s="22"/>
      <c r="R91" s="22"/>
      <c r="S91" s="22"/>
      <c r="T91" s="22"/>
      <c r="U91" s="22"/>
      <c r="V91" s="22"/>
      <c r="W91" s="22"/>
      <c r="X91" s="22"/>
      <c r="Y91" s="19"/>
      <c r="Z91" s="19"/>
      <c r="AA91" s="19"/>
    </row>
    <row r="92" spans="1:27" ht="15" customHeight="1" x14ac:dyDescent="0.2">
      <c r="B92" s="19"/>
      <c r="C92" s="33"/>
      <c r="D92" s="19"/>
      <c r="E92" s="19"/>
      <c r="F92" s="19"/>
      <c r="G92" s="19"/>
      <c r="H92" s="19"/>
      <c r="I92" s="19"/>
      <c r="J92" s="513">
        <f>J89+J84+J83+J74+J70+J65+J55+J75</f>
        <v>8568763.2519999985</v>
      </c>
      <c r="K92" s="513">
        <f t="shared" si="2"/>
        <v>9082889.0471199993</v>
      </c>
      <c r="L92" s="561">
        <f t="shared" si="3"/>
        <v>9446204.6090047993</v>
      </c>
      <c r="M92" s="19"/>
      <c r="N92" s="19"/>
      <c r="O92" s="19"/>
      <c r="P92" s="19"/>
      <c r="Q92" s="605"/>
      <c r="R92" s="605"/>
      <c r="S92" s="605"/>
      <c r="T92" s="605"/>
      <c r="U92" s="605"/>
      <c r="V92" s="605"/>
      <c r="W92" s="605"/>
      <c r="X92" s="605"/>
      <c r="Y92" s="19"/>
      <c r="Z92" s="19"/>
      <c r="AA92" s="19"/>
    </row>
    <row r="93" spans="1:27" ht="13.5" customHeight="1" x14ac:dyDescent="0.2">
      <c r="B93" s="37"/>
      <c r="C93" s="36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21"/>
      <c r="O93" s="38"/>
      <c r="P93" s="39"/>
      <c r="Q93" s="605"/>
      <c r="R93" s="605"/>
      <c r="S93" s="605"/>
      <c r="T93" s="605"/>
      <c r="U93" s="605"/>
      <c r="V93" s="605"/>
      <c r="W93" s="605"/>
      <c r="X93" s="605"/>
      <c r="Y93" s="19"/>
      <c r="Z93" s="19"/>
      <c r="AA93" s="19"/>
    </row>
    <row r="94" spans="1:27" ht="12.75" customHeight="1" x14ac:dyDescent="0.2">
      <c r="B94" s="19"/>
      <c r="C94" s="36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21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2" customHeight="1" x14ac:dyDescent="0.2">
      <c r="B95" s="19"/>
      <c r="C95" s="3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21"/>
      <c r="O95" s="20"/>
      <c r="P95" s="38"/>
      <c r="Q95" s="35"/>
      <c r="R95" s="35"/>
      <c r="S95" s="35"/>
      <c r="T95" s="35"/>
      <c r="U95" s="35"/>
      <c r="V95" s="35"/>
      <c r="W95" s="35"/>
      <c r="X95" s="35"/>
      <c r="Y95" s="19"/>
      <c r="Z95" s="19"/>
      <c r="AA95" s="19"/>
    </row>
    <row r="96" spans="1:27" ht="12" customHeight="1" x14ac:dyDescent="0.2">
      <c r="B96" s="19"/>
      <c r="C96" s="36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21"/>
      <c r="O96" s="20"/>
      <c r="P96" s="38"/>
      <c r="Q96" s="35"/>
      <c r="R96" s="35"/>
      <c r="S96" s="35"/>
      <c r="T96" s="35"/>
      <c r="U96" s="35"/>
      <c r="V96" s="35"/>
      <c r="W96" s="35"/>
      <c r="X96" s="35"/>
      <c r="Y96" s="19"/>
      <c r="Z96" s="19"/>
      <c r="AA96" s="19"/>
    </row>
    <row r="97" spans="2:27" ht="11.25" x14ac:dyDescent="0.2">
      <c r="B97" s="19"/>
      <c r="C97" s="3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35"/>
      <c r="R97" s="35"/>
      <c r="S97" s="35"/>
      <c r="T97" s="35"/>
      <c r="U97" s="35"/>
      <c r="V97" s="35"/>
      <c r="W97" s="35"/>
      <c r="X97" s="19"/>
      <c r="Y97" s="19"/>
      <c r="Z97" s="19"/>
      <c r="AA97" s="19"/>
    </row>
    <row r="98" spans="2:27" ht="11.25" x14ac:dyDescent="0.2">
      <c r="B98" s="19"/>
      <c r="C98" s="33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20"/>
      <c r="R98" s="20"/>
      <c r="S98" s="20"/>
      <c r="T98" s="20"/>
      <c r="U98" s="20"/>
      <c r="V98" s="20"/>
      <c r="W98" s="20"/>
      <c r="X98" s="19"/>
      <c r="Y98" s="19"/>
      <c r="Z98" s="19"/>
      <c r="AA98" s="19"/>
    </row>
    <row r="99" spans="2:27" ht="12.75" x14ac:dyDescent="0.2">
      <c r="B99" s="25"/>
      <c r="C99" s="33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20"/>
      <c r="R99" s="20"/>
      <c r="S99" s="20"/>
      <c r="T99" s="20"/>
      <c r="U99" s="20"/>
      <c r="V99" s="20"/>
      <c r="W99" s="20"/>
      <c r="X99" s="19"/>
      <c r="Y99" s="19"/>
      <c r="Z99" s="19"/>
      <c r="AA99" s="19"/>
    </row>
    <row r="100" spans="2:27" ht="12.75" x14ac:dyDescent="0.2">
      <c r="B100" s="25"/>
      <c r="C100" s="33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20"/>
      <c r="R100" s="20"/>
      <c r="S100" s="20"/>
      <c r="T100" s="20"/>
      <c r="U100" s="20"/>
      <c r="V100" s="20"/>
      <c r="W100" s="20"/>
      <c r="X100" s="19"/>
      <c r="Y100" s="19"/>
      <c r="Z100" s="19"/>
      <c r="AA100" s="19"/>
    </row>
    <row r="101" spans="2:27" ht="11.25" x14ac:dyDescent="0.2">
      <c r="B101" s="37"/>
      <c r="C101" s="33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20"/>
      <c r="R101" s="20"/>
      <c r="S101" s="20"/>
      <c r="T101" s="20"/>
      <c r="U101" s="20"/>
      <c r="V101" s="20"/>
      <c r="W101" s="20"/>
      <c r="X101" s="19"/>
      <c r="Y101" s="19"/>
      <c r="Z101" s="19"/>
      <c r="AA101" s="19"/>
    </row>
    <row r="102" spans="2:27" ht="11.25" x14ac:dyDescent="0.2">
      <c r="B102" s="37"/>
      <c r="C102" s="33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20"/>
      <c r="R102" s="20"/>
      <c r="S102" s="20"/>
      <c r="T102" s="20"/>
      <c r="U102" s="20"/>
      <c r="V102" s="20"/>
      <c r="W102" s="20"/>
      <c r="X102" s="19"/>
      <c r="Y102" s="19"/>
      <c r="Z102" s="19"/>
      <c r="AA102" s="19"/>
    </row>
    <row r="103" spans="2:27" ht="11.25" x14ac:dyDescent="0.2">
      <c r="B103" s="19"/>
      <c r="C103" s="33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20"/>
      <c r="R103" s="20"/>
      <c r="S103" s="20"/>
      <c r="T103" s="20"/>
      <c r="U103" s="20"/>
      <c r="V103" s="20"/>
      <c r="W103" s="20"/>
      <c r="X103" s="19"/>
      <c r="Y103" s="19"/>
      <c r="Z103" s="19"/>
      <c r="AA103" s="19"/>
    </row>
    <row r="104" spans="2:27" ht="12.75" x14ac:dyDescent="0.2">
      <c r="B104" s="25"/>
      <c r="C104" s="33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20"/>
      <c r="R104" s="20"/>
      <c r="S104" s="20"/>
      <c r="T104" s="20"/>
      <c r="U104" s="20"/>
      <c r="V104" s="20"/>
      <c r="W104" s="20"/>
      <c r="X104" s="19"/>
      <c r="Y104" s="19"/>
      <c r="Z104" s="19"/>
      <c r="AA104" s="19"/>
    </row>
    <row r="105" spans="2:27" ht="12.75" x14ac:dyDescent="0.2">
      <c r="B105" s="25"/>
      <c r="C105" s="33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20"/>
      <c r="R105" s="20"/>
      <c r="S105" s="20"/>
      <c r="T105" s="20"/>
      <c r="U105" s="20"/>
      <c r="V105" s="20"/>
      <c r="W105" s="20"/>
      <c r="X105" s="19"/>
      <c r="Y105" s="19"/>
      <c r="Z105" s="19"/>
      <c r="AA105" s="19"/>
    </row>
    <row r="106" spans="2:27" ht="12.75" x14ac:dyDescent="0.2">
      <c r="B106" s="25"/>
      <c r="C106" s="33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0"/>
      <c r="R106" s="20"/>
      <c r="S106" s="20"/>
      <c r="T106" s="20"/>
      <c r="U106" s="20"/>
      <c r="V106" s="20"/>
      <c r="W106" s="20"/>
      <c r="X106" s="19"/>
      <c r="Y106" s="19"/>
      <c r="Z106" s="19"/>
      <c r="AA106" s="19"/>
    </row>
    <row r="107" spans="2:27" ht="12.75" x14ac:dyDescent="0.2">
      <c r="B107" s="25"/>
      <c r="C107" s="33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  <c r="R107" s="20"/>
      <c r="S107" s="20"/>
      <c r="T107" s="20"/>
      <c r="U107" s="20"/>
      <c r="V107" s="20"/>
      <c r="W107" s="20"/>
      <c r="X107" s="19"/>
      <c r="Y107" s="19"/>
      <c r="Z107" s="19"/>
      <c r="AA107" s="19"/>
    </row>
    <row r="108" spans="2:27" ht="11.25" x14ac:dyDescent="0.2">
      <c r="B108" s="19"/>
      <c r="C108" s="33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35"/>
      <c r="P108" s="19"/>
      <c r="Q108" s="37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2:27" ht="12" customHeight="1" x14ac:dyDescent="0.2">
      <c r="B109" s="37"/>
      <c r="C109" s="3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21"/>
      <c r="O109" s="20"/>
      <c r="P109" s="38"/>
      <c r="Q109" s="35"/>
      <c r="R109" s="35"/>
      <c r="S109" s="35"/>
      <c r="T109" s="35"/>
      <c r="U109" s="35"/>
      <c r="V109" s="35"/>
      <c r="W109" s="35"/>
      <c r="X109" s="35"/>
      <c r="Y109" s="19"/>
      <c r="Z109" s="19"/>
      <c r="AA109" s="19"/>
    </row>
    <row r="110" spans="2:27" ht="11.25" x14ac:dyDescent="0.2">
      <c r="B110" s="19"/>
      <c r="C110" s="33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35"/>
      <c r="P110" s="19"/>
      <c r="Q110" s="37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2:27" ht="12" customHeight="1" x14ac:dyDescent="0.2">
      <c r="B111" s="37"/>
      <c r="C111" s="36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21"/>
      <c r="O111" s="20"/>
      <c r="P111" s="38"/>
      <c r="Q111" s="35"/>
      <c r="R111" s="35"/>
      <c r="S111" s="35"/>
      <c r="T111" s="35"/>
      <c r="U111" s="35"/>
      <c r="V111" s="35"/>
      <c r="W111" s="35"/>
      <c r="X111" s="35"/>
      <c r="Y111" s="19"/>
      <c r="Z111" s="19"/>
      <c r="AA111" s="19"/>
    </row>
    <row r="112" spans="2:27" ht="15.75" x14ac:dyDescent="0.25">
      <c r="B112" s="34"/>
      <c r="C112" s="33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35"/>
      <c r="P112" s="19"/>
      <c r="Q112" s="37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2:27" ht="11.25" x14ac:dyDescent="0.2">
      <c r="B113" s="19"/>
      <c r="C113" s="33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35"/>
      <c r="P113" s="19"/>
      <c r="Q113" s="37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2:27" s="10" customFormat="1" ht="12.75" x14ac:dyDescent="0.2">
      <c r="B114" s="32"/>
      <c r="C114" s="31"/>
      <c r="D114" s="18"/>
      <c r="E114" s="18"/>
      <c r="F114" s="19"/>
      <c r="G114" s="19"/>
      <c r="H114" s="22"/>
      <c r="I114" s="2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605"/>
      <c r="V114" s="605"/>
      <c r="W114" s="20"/>
      <c r="X114" s="19"/>
      <c r="Y114" s="19"/>
      <c r="Z114" s="18"/>
      <c r="AA114" s="18"/>
    </row>
    <row r="115" spans="2:27" s="10" customFormat="1" ht="12.75" x14ac:dyDescent="0.2">
      <c r="B115" s="24"/>
      <c r="C115" s="27"/>
      <c r="D115" s="28"/>
      <c r="E115" s="26"/>
      <c r="F115" s="19"/>
      <c r="G115" s="19"/>
      <c r="H115" s="136"/>
      <c r="I115" s="19"/>
      <c r="J115" s="605"/>
      <c r="K115" s="605"/>
      <c r="L115" s="35"/>
      <c r="M115" s="35"/>
      <c r="N115" s="19"/>
      <c r="O115" s="19"/>
      <c r="P115" s="19"/>
      <c r="Q115" s="19"/>
      <c r="R115" s="19"/>
      <c r="S115" s="19"/>
      <c r="T115" s="19"/>
      <c r="U115" s="605"/>
      <c r="V115" s="605"/>
      <c r="W115" s="20"/>
      <c r="X115" s="19"/>
      <c r="Y115" s="19"/>
      <c r="Z115" s="18"/>
      <c r="AA115" s="18"/>
    </row>
    <row r="116" spans="2:27" s="10" customFormat="1" ht="12.75" x14ac:dyDescent="0.2">
      <c r="B116" s="25"/>
      <c r="C116" s="23"/>
      <c r="D116" s="28"/>
      <c r="E116" s="26"/>
      <c r="F116" s="19"/>
      <c r="G116" s="19"/>
      <c r="H116" s="136"/>
      <c r="I116" s="22"/>
      <c r="J116" s="22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605"/>
      <c r="V116" s="605"/>
      <c r="W116" s="20"/>
      <c r="X116" s="19"/>
      <c r="Y116" s="19"/>
      <c r="Z116" s="18"/>
      <c r="AA116" s="18"/>
    </row>
    <row r="117" spans="2:27" s="10" customFormat="1" ht="12.75" x14ac:dyDescent="0.2">
      <c r="B117" s="25"/>
      <c r="C117" s="23"/>
      <c r="D117" s="28"/>
      <c r="E117" s="26"/>
      <c r="F117" s="19"/>
      <c r="G117" s="19"/>
      <c r="H117" s="136"/>
      <c r="I117" s="22"/>
      <c r="J117" s="22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605"/>
      <c r="V117" s="605"/>
      <c r="W117" s="20"/>
      <c r="X117" s="19"/>
      <c r="Y117" s="19"/>
      <c r="Z117" s="18"/>
      <c r="AA117" s="18"/>
    </row>
    <row r="118" spans="2:27" s="10" customFormat="1" ht="12.75" x14ac:dyDescent="0.2">
      <c r="B118" s="24"/>
      <c r="C118" s="27"/>
      <c r="D118" s="28"/>
      <c r="E118" s="26"/>
      <c r="F118" s="19"/>
      <c r="G118" s="19"/>
      <c r="H118" s="136"/>
      <c r="I118" s="22"/>
      <c r="J118" s="22"/>
      <c r="K118" s="19"/>
      <c r="L118" s="19"/>
      <c r="M118" s="19"/>
      <c r="N118" s="19"/>
      <c r="O118" s="19"/>
      <c r="P118" s="19"/>
      <c r="Q118" s="37"/>
      <c r="R118" s="19"/>
      <c r="S118" s="19"/>
      <c r="T118" s="19"/>
      <c r="U118" s="610"/>
      <c r="V118" s="610"/>
      <c r="W118" s="30"/>
      <c r="X118" s="19"/>
      <c r="Y118" s="19"/>
      <c r="Z118" s="18"/>
      <c r="AA118" s="18"/>
    </row>
    <row r="119" spans="2:27" s="10" customFormat="1" ht="12.75" x14ac:dyDescent="0.2">
      <c r="B119" s="24"/>
      <c r="C119" s="27"/>
      <c r="D119" s="28"/>
      <c r="E119" s="26"/>
      <c r="F119" s="19"/>
      <c r="G119" s="19"/>
      <c r="H119" s="22"/>
      <c r="I119" s="22"/>
      <c r="J119" s="605"/>
      <c r="K119" s="605"/>
      <c r="L119" s="35"/>
      <c r="M119" s="35"/>
      <c r="N119" s="19"/>
      <c r="O119" s="19"/>
      <c r="P119" s="19"/>
      <c r="Q119" s="18"/>
      <c r="R119" s="18"/>
      <c r="S119" s="18"/>
      <c r="T119" s="18"/>
      <c r="U119" s="18"/>
      <c r="V119" s="18"/>
      <c r="W119" s="20"/>
      <c r="X119" s="19"/>
      <c r="Y119" s="19"/>
      <c r="Z119" s="18"/>
      <c r="AA119" s="18"/>
    </row>
    <row r="120" spans="2:27" s="10" customFormat="1" ht="12.75" x14ac:dyDescent="0.2">
      <c r="B120" s="24"/>
      <c r="C120" s="27"/>
      <c r="D120" s="28"/>
      <c r="E120" s="26"/>
      <c r="F120" s="19"/>
      <c r="G120" s="19"/>
      <c r="H120" s="22"/>
      <c r="I120" s="22"/>
      <c r="J120" s="22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605"/>
      <c r="V120" s="605"/>
      <c r="W120" s="20"/>
      <c r="X120" s="19"/>
      <c r="Y120" s="19"/>
      <c r="Z120" s="18"/>
      <c r="AA120" s="18"/>
    </row>
    <row r="121" spans="2:27" s="10" customFormat="1" ht="12.75" x14ac:dyDescent="0.2">
      <c r="B121" s="24"/>
      <c r="C121" s="27"/>
      <c r="D121" s="28"/>
      <c r="E121" s="26"/>
      <c r="F121" s="19"/>
      <c r="G121" s="19"/>
      <c r="H121" s="22"/>
      <c r="I121" s="22"/>
      <c r="J121" s="22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612"/>
      <c r="V121" s="612"/>
      <c r="W121" s="20"/>
      <c r="X121" s="19"/>
      <c r="Y121" s="19"/>
      <c r="Z121" s="18"/>
      <c r="AA121" s="18"/>
    </row>
    <row r="122" spans="2:27" s="10" customFormat="1" ht="12.75" x14ac:dyDescent="0.2">
      <c r="B122" s="24"/>
      <c r="C122" s="27"/>
      <c r="D122" s="28"/>
      <c r="E122" s="26"/>
      <c r="F122" s="19"/>
      <c r="G122" s="19"/>
      <c r="H122" s="22"/>
      <c r="I122" s="29"/>
      <c r="J122" s="22"/>
      <c r="K122" s="19"/>
      <c r="L122" s="19"/>
      <c r="M122" s="19"/>
      <c r="N122" s="19"/>
      <c r="O122" s="19"/>
      <c r="P122" s="19"/>
      <c r="Q122" s="37"/>
      <c r="R122" s="37"/>
      <c r="S122" s="37"/>
      <c r="T122" s="37"/>
      <c r="U122" s="610"/>
      <c r="V122" s="610"/>
      <c r="W122" s="20"/>
      <c r="X122" s="19"/>
      <c r="Y122" s="19"/>
      <c r="Z122" s="18"/>
      <c r="AA122" s="18"/>
    </row>
    <row r="123" spans="2:27" s="10" customFormat="1" ht="12.75" x14ac:dyDescent="0.2">
      <c r="B123" s="24"/>
      <c r="C123" s="27"/>
      <c r="D123" s="28"/>
      <c r="E123" s="26"/>
      <c r="F123" s="19"/>
      <c r="G123" s="19"/>
      <c r="H123" s="22"/>
      <c r="I123" s="29"/>
      <c r="J123" s="22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20"/>
      <c r="V123" s="20"/>
      <c r="W123" s="20"/>
      <c r="X123" s="19"/>
      <c r="Y123" s="19"/>
      <c r="Z123" s="18"/>
      <c r="AA123" s="18"/>
    </row>
    <row r="124" spans="2:27" s="10" customFormat="1" ht="12.75" x14ac:dyDescent="0.2">
      <c r="B124" s="24"/>
      <c r="C124" s="27"/>
      <c r="D124" s="28"/>
      <c r="E124" s="26"/>
      <c r="F124" s="19"/>
      <c r="G124" s="19"/>
      <c r="H124" s="22"/>
      <c r="I124" s="19"/>
      <c r="J124" s="605"/>
      <c r="K124" s="605"/>
      <c r="L124" s="35"/>
      <c r="M124" s="35"/>
      <c r="N124" s="19"/>
      <c r="O124" s="19"/>
      <c r="P124" s="19"/>
      <c r="Q124" s="22"/>
      <c r="R124" s="18"/>
      <c r="S124" s="22"/>
      <c r="T124" s="19"/>
      <c r="U124" s="19"/>
      <c r="V124" s="19"/>
      <c r="W124" s="18"/>
      <c r="X124" s="19"/>
      <c r="Y124" s="19"/>
      <c r="Z124" s="18"/>
      <c r="AA124" s="18"/>
    </row>
    <row r="125" spans="2:27" s="10" customFormat="1" ht="12.75" x14ac:dyDescent="0.2">
      <c r="B125" s="24"/>
      <c r="C125" s="27"/>
      <c r="D125" s="28"/>
      <c r="E125" s="26"/>
      <c r="F125" s="19"/>
      <c r="G125" s="19"/>
      <c r="H125" s="22"/>
      <c r="I125" s="22"/>
      <c r="J125" s="22"/>
      <c r="K125" s="19"/>
      <c r="L125" s="19"/>
      <c r="M125" s="19"/>
      <c r="N125" s="19"/>
      <c r="O125" s="19"/>
      <c r="P125" s="19"/>
      <c r="Q125" s="22"/>
      <c r="R125" s="18"/>
      <c r="S125" s="22"/>
      <c r="T125" s="19"/>
      <c r="U125" s="19"/>
      <c r="V125" s="19"/>
      <c r="W125" s="18"/>
      <c r="X125" s="20"/>
      <c r="Y125" s="19"/>
      <c r="Z125" s="18"/>
      <c r="AA125" s="18"/>
    </row>
    <row r="126" spans="2:27" s="10" customFormat="1" ht="12.75" x14ac:dyDescent="0.2">
      <c r="B126" s="24"/>
      <c r="C126" s="27"/>
      <c r="D126" s="28"/>
      <c r="E126" s="26"/>
      <c r="F126" s="19"/>
      <c r="G126" s="19"/>
      <c r="H126" s="22"/>
      <c r="I126" s="22"/>
      <c r="J126" s="22"/>
      <c r="K126" s="19"/>
      <c r="L126" s="19"/>
      <c r="M126" s="19"/>
      <c r="N126" s="19"/>
      <c r="O126" s="19"/>
      <c r="P126" s="19"/>
      <c r="Q126" s="22"/>
      <c r="R126" s="18"/>
      <c r="S126" s="22"/>
      <c r="T126" s="19"/>
      <c r="U126" s="19"/>
      <c r="V126" s="19"/>
      <c r="W126" s="18"/>
      <c r="X126" s="20"/>
      <c r="Y126" s="19"/>
      <c r="Z126" s="18"/>
      <c r="AA126" s="18"/>
    </row>
    <row r="127" spans="2:27" s="10" customFormat="1" ht="12.75" x14ac:dyDescent="0.2">
      <c r="B127" s="24"/>
      <c r="C127" s="27"/>
      <c r="D127" s="28"/>
      <c r="E127" s="26"/>
      <c r="F127" s="19"/>
      <c r="G127" s="19"/>
      <c r="H127" s="22"/>
      <c r="I127" s="137"/>
      <c r="J127" s="22"/>
      <c r="K127" s="19"/>
      <c r="L127" s="19"/>
      <c r="M127" s="19"/>
      <c r="N127" s="19"/>
      <c r="O127" s="19"/>
      <c r="P127" s="19"/>
      <c r="Q127" s="138"/>
      <c r="R127" s="18"/>
      <c r="S127" s="138"/>
      <c r="T127" s="19"/>
      <c r="U127" s="19"/>
      <c r="V127" s="19"/>
      <c r="W127" s="18"/>
      <c r="X127" s="18"/>
      <c r="Y127" s="19"/>
      <c r="Z127" s="18"/>
      <c r="AA127" s="18"/>
    </row>
    <row r="128" spans="2:27" s="10" customFormat="1" ht="12.75" x14ac:dyDescent="0.2">
      <c r="B128" s="25"/>
      <c r="C128" s="23"/>
      <c r="D128" s="28"/>
      <c r="E128" s="26"/>
      <c r="F128" s="19"/>
      <c r="G128" s="19"/>
      <c r="H128" s="22"/>
      <c r="I128" s="22"/>
      <c r="J128" s="605"/>
      <c r="K128" s="605"/>
      <c r="L128" s="35"/>
      <c r="M128" s="35"/>
      <c r="N128" s="19"/>
      <c r="O128" s="19"/>
      <c r="P128" s="19"/>
      <c r="Q128" s="19"/>
      <c r="R128" s="19"/>
      <c r="S128" s="19"/>
      <c r="T128" s="19"/>
      <c r="U128" s="19"/>
      <c r="V128" s="19"/>
      <c r="W128" s="18"/>
      <c r="X128" s="18"/>
      <c r="Y128" s="19"/>
      <c r="Z128" s="18"/>
      <c r="AA128" s="18"/>
    </row>
    <row r="129" spans="2:27" s="10" customFormat="1" ht="12.75" x14ac:dyDescent="0.2">
      <c r="B129" s="25"/>
      <c r="C129" s="23"/>
      <c r="D129" s="28"/>
      <c r="E129" s="26"/>
      <c r="F129" s="19"/>
      <c r="G129" s="19"/>
      <c r="H129" s="22"/>
      <c r="I129" s="22"/>
      <c r="J129" s="22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8"/>
      <c r="X129" s="18"/>
      <c r="Y129" s="19"/>
      <c r="Z129" s="18"/>
      <c r="AA129" s="18"/>
    </row>
    <row r="130" spans="2:27" s="10" customFormat="1" ht="13.5" customHeight="1" x14ac:dyDescent="0.2">
      <c r="B130" s="24"/>
      <c r="C130" s="27"/>
      <c r="D130" s="28"/>
      <c r="E130" s="26"/>
      <c r="F130" s="19"/>
      <c r="G130" s="19"/>
      <c r="H130" s="22"/>
      <c r="I130" s="22"/>
      <c r="J130" s="22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8"/>
      <c r="X130" s="18"/>
      <c r="Y130" s="19"/>
      <c r="Z130" s="18"/>
      <c r="AA130" s="18"/>
    </row>
    <row r="131" spans="2:27" s="10" customFormat="1" ht="12.75" x14ac:dyDescent="0.2">
      <c r="B131" s="24"/>
      <c r="C131" s="27"/>
      <c r="D131" s="28"/>
      <c r="E131" s="26"/>
      <c r="F131" s="19"/>
      <c r="G131" s="19"/>
      <c r="H131" s="22"/>
      <c r="I131" s="22"/>
      <c r="J131" s="22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8"/>
      <c r="X131" s="18"/>
      <c r="Y131" s="19"/>
      <c r="Z131" s="18"/>
      <c r="AA131" s="18"/>
    </row>
    <row r="132" spans="2:27" s="10" customFormat="1" ht="12.75" x14ac:dyDescent="0.2">
      <c r="B132" s="24"/>
      <c r="C132" s="27"/>
      <c r="D132" s="28"/>
      <c r="E132" s="26"/>
      <c r="F132" s="19"/>
      <c r="G132" s="19"/>
      <c r="H132" s="22"/>
      <c r="I132" s="29"/>
      <c r="J132" s="22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8"/>
      <c r="X132" s="18"/>
      <c r="Y132" s="19"/>
      <c r="Z132" s="18"/>
      <c r="AA132" s="18"/>
    </row>
    <row r="133" spans="2:27" s="10" customFormat="1" ht="12.75" x14ac:dyDescent="0.2">
      <c r="B133" s="24"/>
      <c r="C133" s="27"/>
      <c r="D133" s="28"/>
      <c r="E133" s="26"/>
      <c r="F133" s="19"/>
      <c r="G133" s="19"/>
      <c r="H133" s="22"/>
      <c r="I133" s="19"/>
      <c r="J133" s="605"/>
      <c r="K133" s="605"/>
      <c r="L133" s="35"/>
      <c r="M133" s="35"/>
      <c r="N133" s="19"/>
      <c r="O133" s="19"/>
      <c r="P133" s="19"/>
      <c r="Q133" s="19"/>
      <c r="R133" s="19"/>
      <c r="S133" s="19"/>
      <c r="T133" s="19"/>
      <c r="U133" s="19"/>
      <c r="V133" s="19"/>
      <c r="W133" s="18"/>
      <c r="X133" s="19"/>
      <c r="Y133" s="19"/>
      <c r="Z133" s="18"/>
      <c r="AA133" s="18"/>
    </row>
    <row r="134" spans="2:27" s="10" customFormat="1" ht="12.75" x14ac:dyDescent="0.2">
      <c r="B134" s="24"/>
      <c r="C134" s="27"/>
      <c r="D134" s="28"/>
      <c r="E134" s="26"/>
      <c r="F134" s="19"/>
      <c r="G134" s="19"/>
      <c r="H134" s="22"/>
      <c r="I134" s="22"/>
      <c r="J134" s="22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8"/>
      <c r="X134" s="20"/>
      <c r="Y134" s="19"/>
      <c r="Z134" s="18"/>
      <c r="AA134" s="18"/>
    </row>
    <row r="135" spans="2:27" s="10" customFormat="1" ht="12.75" x14ac:dyDescent="0.2">
      <c r="B135" s="24"/>
      <c r="C135" s="27"/>
      <c r="D135" s="28"/>
      <c r="E135" s="26"/>
      <c r="F135" s="19"/>
      <c r="G135" s="19"/>
      <c r="H135" s="22"/>
      <c r="I135" s="22"/>
      <c r="J135" s="22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8"/>
      <c r="X135" s="20"/>
      <c r="Y135" s="19"/>
      <c r="Z135" s="18"/>
      <c r="AA135" s="18"/>
    </row>
    <row r="136" spans="2:27" s="10" customFormat="1" ht="12.75" x14ac:dyDescent="0.2">
      <c r="B136" s="24"/>
      <c r="C136" s="27"/>
      <c r="D136" s="28"/>
      <c r="E136" s="26"/>
      <c r="F136" s="19"/>
      <c r="G136" s="19"/>
      <c r="H136" s="22"/>
      <c r="I136" s="22"/>
      <c r="J136" s="22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8"/>
      <c r="X136" s="18"/>
      <c r="Y136" s="19"/>
      <c r="Z136" s="18"/>
      <c r="AA136" s="18"/>
    </row>
    <row r="137" spans="2:27" s="10" customFormat="1" ht="12.75" x14ac:dyDescent="0.2">
      <c r="B137" s="25"/>
      <c r="C137" s="23"/>
      <c r="D137" s="28"/>
      <c r="E137" s="26"/>
      <c r="F137" s="19"/>
      <c r="G137" s="19"/>
      <c r="H137" s="22"/>
      <c r="I137" s="22"/>
      <c r="J137" s="605"/>
      <c r="K137" s="605"/>
      <c r="L137" s="35"/>
      <c r="M137" s="35"/>
      <c r="N137" s="19"/>
      <c r="O137" s="19"/>
      <c r="P137" s="19"/>
      <c r="Q137" s="19"/>
      <c r="R137" s="19"/>
      <c r="S137" s="19"/>
      <c r="T137" s="19"/>
      <c r="U137" s="19"/>
      <c r="V137" s="19"/>
      <c r="W137" s="18"/>
      <c r="X137" s="18"/>
      <c r="Y137" s="19"/>
      <c r="Z137" s="18"/>
      <c r="AA137" s="18"/>
    </row>
    <row r="138" spans="2:27" s="10" customFormat="1" ht="13.5" customHeight="1" x14ac:dyDescent="0.2">
      <c r="B138" s="24"/>
      <c r="C138" s="27"/>
      <c r="D138" s="28"/>
      <c r="E138" s="26"/>
      <c r="F138" s="19"/>
      <c r="G138" s="19"/>
      <c r="H138" s="22"/>
      <c r="I138" s="22"/>
      <c r="J138" s="22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8"/>
      <c r="X138" s="18"/>
      <c r="Y138" s="19"/>
      <c r="Z138" s="18"/>
      <c r="AA138" s="18"/>
    </row>
    <row r="139" spans="2:27" s="10" customFormat="1" ht="13.5" customHeight="1" x14ac:dyDescent="0.2">
      <c r="B139" s="24"/>
      <c r="C139" s="27"/>
      <c r="D139" s="28"/>
      <c r="E139" s="26"/>
      <c r="F139" s="19"/>
      <c r="G139" s="19"/>
      <c r="H139" s="22"/>
      <c r="I139" s="22"/>
      <c r="J139" s="22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8"/>
      <c r="X139" s="18"/>
      <c r="Y139" s="19"/>
      <c r="Z139" s="18"/>
      <c r="AA139" s="18"/>
    </row>
    <row r="140" spans="2:27" s="10" customFormat="1" ht="13.5" customHeight="1" x14ac:dyDescent="0.2">
      <c r="B140" s="24"/>
      <c r="C140" s="27"/>
      <c r="D140" s="28"/>
      <c r="E140" s="26"/>
      <c r="F140" s="19"/>
      <c r="G140" s="19"/>
      <c r="H140" s="22"/>
      <c r="I140" s="22"/>
      <c r="J140" s="22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8"/>
      <c r="X140" s="18"/>
      <c r="Y140" s="19"/>
      <c r="Z140" s="18"/>
      <c r="AA140" s="18"/>
    </row>
    <row r="141" spans="2:27" s="10" customFormat="1" ht="12.75" x14ac:dyDescent="0.2">
      <c r="B141" s="24"/>
      <c r="C141" s="27"/>
      <c r="D141" s="28"/>
      <c r="E141" s="26"/>
      <c r="F141" s="19"/>
      <c r="G141" s="19"/>
      <c r="H141" s="139"/>
      <c r="I141" s="22"/>
      <c r="J141" s="22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8"/>
      <c r="X141" s="18"/>
      <c r="Y141" s="19"/>
      <c r="Z141" s="18"/>
      <c r="AA141" s="18"/>
    </row>
    <row r="142" spans="2:27" s="10" customFormat="1" ht="12.75" x14ac:dyDescent="0.2">
      <c r="B142" s="24"/>
      <c r="C142" s="27"/>
      <c r="D142" s="28"/>
      <c r="E142" s="26"/>
      <c r="F142" s="19"/>
      <c r="G142" s="19"/>
      <c r="H142" s="29"/>
      <c r="I142" s="22"/>
      <c r="J142" s="22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8"/>
      <c r="X142" s="18"/>
      <c r="Y142" s="19"/>
      <c r="Z142" s="18"/>
      <c r="AA142" s="18"/>
    </row>
    <row r="143" spans="2:27" s="10" customFormat="1" ht="12.75" x14ac:dyDescent="0.2">
      <c r="B143" s="24"/>
      <c r="C143" s="27"/>
      <c r="D143" s="18"/>
      <c r="E143" s="26"/>
      <c r="F143" s="19"/>
      <c r="G143" s="19"/>
      <c r="H143" s="22"/>
      <c r="I143" s="22"/>
      <c r="J143" s="605"/>
      <c r="K143" s="605"/>
      <c r="L143" s="35"/>
      <c r="M143" s="35"/>
      <c r="N143" s="19"/>
      <c r="O143" s="19"/>
      <c r="P143" s="19"/>
      <c r="Q143" s="19"/>
      <c r="R143" s="19"/>
      <c r="S143" s="19"/>
      <c r="T143" s="19"/>
      <c r="U143" s="19"/>
      <c r="V143" s="19"/>
      <c r="W143" s="18"/>
      <c r="X143" s="18"/>
      <c r="Y143" s="19"/>
      <c r="Z143" s="18"/>
      <c r="AA143" s="18"/>
    </row>
    <row r="144" spans="2:27" s="10" customFormat="1" ht="12.75" x14ac:dyDescent="0.2">
      <c r="B144" s="25"/>
      <c r="C144" s="23"/>
      <c r="D144" s="18"/>
      <c r="E144" s="18"/>
      <c r="F144" s="19"/>
      <c r="G144" s="19"/>
      <c r="H144" s="22"/>
      <c r="I144" s="22"/>
      <c r="J144" s="22"/>
      <c r="K144" s="19"/>
      <c r="L144" s="19"/>
      <c r="M144" s="19"/>
      <c r="N144" s="19"/>
      <c r="O144" s="19"/>
      <c r="P144" s="19"/>
      <c r="Q144" s="21"/>
      <c r="R144" s="135"/>
      <c r="S144" s="135"/>
      <c r="T144" s="20"/>
      <c r="U144" s="19"/>
      <c r="V144" s="19"/>
      <c r="W144" s="18"/>
      <c r="X144" s="18"/>
      <c r="Y144" s="19"/>
      <c r="Z144" s="18"/>
      <c r="AA144" s="18"/>
    </row>
    <row r="145" spans="2:27" s="10" customFormat="1" ht="12.75" x14ac:dyDescent="0.2">
      <c r="B145" s="25"/>
      <c r="C145" s="23"/>
      <c r="D145" s="18"/>
      <c r="E145" s="18"/>
      <c r="F145" s="19"/>
      <c r="G145" s="19"/>
      <c r="H145" s="22"/>
      <c r="I145" s="22"/>
      <c r="J145" s="22"/>
      <c r="K145" s="19"/>
      <c r="L145" s="19"/>
      <c r="M145" s="19"/>
      <c r="N145" s="19"/>
      <c r="O145" s="19"/>
      <c r="P145" s="19"/>
      <c r="Q145" s="21"/>
      <c r="R145" s="135"/>
      <c r="S145" s="135"/>
      <c r="T145" s="20"/>
      <c r="U145" s="19"/>
      <c r="V145" s="19"/>
      <c r="W145" s="18"/>
      <c r="X145" s="18"/>
      <c r="Y145" s="19"/>
      <c r="Z145" s="18"/>
      <c r="AA145" s="18"/>
    </row>
    <row r="146" spans="2:27" s="10" customFormat="1" ht="12.75" x14ac:dyDescent="0.2">
      <c r="B146" s="25"/>
      <c r="C146" s="23"/>
      <c r="D146" s="18"/>
      <c r="E146" s="18"/>
      <c r="F146" s="19"/>
      <c r="G146" s="19"/>
      <c r="H146" s="22"/>
      <c r="I146" s="22"/>
      <c r="J146" s="22"/>
      <c r="K146" s="19"/>
      <c r="L146" s="19"/>
      <c r="M146" s="19"/>
      <c r="N146" s="19"/>
      <c r="O146" s="19"/>
      <c r="P146" s="19"/>
      <c r="Q146" s="21"/>
      <c r="R146" s="135"/>
      <c r="S146" s="135"/>
      <c r="T146" s="20"/>
      <c r="U146" s="19"/>
      <c r="V146" s="19"/>
      <c r="W146" s="18"/>
      <c r="X146" s="18"/>
      <c r="Y146" s="19"/>
      <c r="Z146" s="18"/>
      <c r="AA146" s="18"/>
    </row>
    <row r="147" spans="2:27" s="10" customFormat="1" ht="12.75" x14ac:dyDescent="0.2">
      <c r="B147" s="25"/>
      <c r="C147" s="23"/>
      <c r="D147" s="18"/>
      <c r="E147" s="18"/>
      <c r="F147" s="19"/>
      <c r="G147" s="19"/>
      <c r="H147" s="22"/>
      <c r="I147" s="22"/>
      <c r="J147" s="22"/>
      <c r="K147" s="19"/>
      <c r="L147" s="19"/>
      <c r="M147" s="19"/>
      <c r="N147" s="19"/>
      <c r="O147" s="19"/>
      <c r="P147" s="19"/>
      <c r="Q147" s="21"/>
      <c r="R147" s="135"/>
      <c r="S147" s="135"/>
      <c r="T147" s="20"/>
      <c r="U147" s="19"/>
      <c r="V147" s="19"/>
      <c r="W147" s="18"/>
      <c r="X147" s="18"/>
      <c r="Y147" s="19"/>
      <c r="Z147" s="18"/>
      <c r="AA147" s="18"/>
    </row>
    <row r="148" spans="2:27" s="10" customFormat="1" ht="12.75" x14ac:dyDescent="0.2">
      <c r="B148" s="24"/>
      <c r="C148" s="23"/>
      <c r="D148" s="18"/>
      <c r="E148" s="18"/>
      <c r="F148" s="19"/>
      <c r="G148" s="19"/>
      <c r="H148" s="22"/>
      <c r="I148" s="19"/>
      <c r="J148" s="605"/>
      <c r="K148" s="605"/>
      <c r="L148" s="35"/>
      <c r="M148" s="35"/>
      <c r="N148" s="19"/>
      <c r="O148" s="19"/>
      <c r="P148" s="19"/>
      <c r="Q148" s="21"/>
      <c r="R148" s="135"/>
      <c r="S148" s="135"/>
      <c r="T148" s="20"/>
      <c r="U148" s="19"/>
      <c r="V148" s="19"/>
      <c r="W148" s="18"/>
      <c r="X148" s="18"/>
      <c r="Y148" s="19"/>
      <c r="Z148" s="18"/>
      <c r="AA148" s="18"/>
    </row>
    <row r="149" spans="2:27" s="10" customFormat="1" ht="12.75" x14ac:dyDescent="0.2">
      <c r="B149" s="24"/>
      <c r="C149" s="23"/>
      <c r="D149" s="18"/>
      <c r="E149" s="18"/>
      <c r="F149" s="19"/>
      <c r="G149" s="19"/>
      <c r="H149" s="22"/>
      <c r="I149" s="22"/>
      <c r="J149" s="22"/>
      <c r="K149" s="19"/>
      <c r="L149" s="19"/>
      <c r="M149" s="19"/>
      <c r="N149" s="19"/>
      <c r="O149" s="19"/>
      <c r="P149" s="19"/>
      <c r="Q149" s="21"/>
      <c r="R149" s="135"/>
      <c r="S149" s="135"/>
      <c r="T149" s="20"/>
      <c r="U149" s="19"/>
      <c r="V149" s="19"/>
      <c r="W149" s="18"/>
      <c r="X149" s="18"/>
      <c r="Y149" s="19"/>
      <c r="Z149" s="18"/>
      <c r="AA149" s="18"/>
    </row>
    <row r="150" spans="2:27" s="10" customFormat="1" ht="12.75" x14ac:dyDescent="0.2">
      <c r="B150" s="5"/>
      <c r="C150" s="8"/>
      <c r="F150" s="1"/>
      <c r="G150" s="1"/>
      <c r="H150" s="140"/>
      <c r="I150" s="141"/>
      <c r="J150" s="14"/>
      <c r="K150" s="1"/>
      <c r="L150" s="1"/>
      <c r="M150" s="1"/>
      <c r="N150" s="1"/>
      <c r="O150" s="1"/>
      <c r="P150" s="1"/>
      <c r="Q150" s="6"/>
      <c r="R150" s="16"/>
      <c r="S150" s="16"/>
      <c r="T150" s="4"/>
      <c r="U150" s="1"/>
      <c r="V150" s="1"/>
      <c r="Y150" s="1"/>
    </row>
    <row r="151" spans="2:27" s="10" customFormat="1" ht="13.5" customHeight="1" x14ac:dyDescent="0.2">
      <c r="C151" s="15"/>
      <c r="F151" s="1"/>
      <c r="G151" s="1"/>
      <c r="H151" s="140"/>
      <c r="I151" s="142"/>
      <c r="J151" s="14"/>
      <c r="K151" s="1"/>
      <c r="L151" s="1"/>
      <c r="M151" s="1"/>
      <c r="N151" s="1"/>
      <c r="O151" s="1"/>
      <c r="P151" s="1"/>
      <c r="Q151" s="1"/>
      <c r="R151" s="1"/>
      <c r="S151" s="1"/>
      <c r="T151" s="4"/>
      <c r="U151" s="1"/>
      <c r="V151" s="1"/>
      <c r="Y151" s="1"/>
    </row>
    <row r="152" spans="2:27" s="10" customFormat="1" ht="12.75" x14ac:dyDescent="0.2">
      <c r="B152" s="17"/>
      <c r="C152" s="8"/>
      <c r="F152" s="1"/>
      <c r="G152" s="1"/>
      <c r="H152" s="140"/>
      <c r="I152" s="14"/>
      <c r="J152" s="587"/>
      <c r="K152" s="587"/>
      <c r="L152" s="291"/>
      <c r="M152" s="291"/>
      <c r="N152" s="1"/>
      <c r="O152" s="1"/>
      <c r="P152" s="1"/>
      <c r="Q152" s="6"/>
      <c r="R152" s="16"/>
      <c r="S152" s="16"/>
      <c r="T152" s="4"/>
      <c r="U152" s="1"/>
      <c r="V152" s="1"/>
      <c r="Y152" s="1"/>
    </row>
    <row r="153" spans="2:27" s="10" customFormat="1" ht="12.75" x14ac:dyDescent="0.2">
      <c r="B153" s="17"/>
      <c r="C153" s="8"/>
      <c r="F153" s="1"/>
      <c r="G153" s="1"/>
      <c r="H153" s="140"/>
      <c r="I153" s="141"/>
      <c r="J153" s="14"/>
      <c r="K153" s="1"/>
      <c r="L153" s="1"/>
      <c r="M153" s="1"/>
      <c r="N153" s="1"/>
      <c r="O153" s="1"/>
      <c r="P153" s="1"/>
      <c r="Q153" s="6"/>
      <c r="R153" s="16"/>
      <c r="S153" s="16"/>
      <c r="T153" s="4"/>
      <c r="U153" s="1"/>
      <c r="V153" s="1"/>
      <c r="Y153" s="1"/>
    </row>
    <row r="154" spans="2:27" s="10" customFormat="1" ht="12.75" x14ac:dyDescent="0.2">
      <c r="B154" s="5"/>
      <c r="C154" s="8"/>
      <c r="F154" s="1"/>
      <c r="G154" s="1"/>
      <c r="H154" s="140"/>
      <c r="I154" s="141"/>
      <c r="J154" s="14"/>
      <c r="K154" s="1"/>
      <c r="L154" s="1"/>
      <c r="M154" s="1"/>
      <c r="N154" s="1"/>
      <c r="O154" s="1"/>
      <c r="P154" s="1"/>
      <c r="Q154" s="6"/>
      <c r="R154" s="16"/>
      <c r="S154" s="16"/>
      <c r="T154" s="4"/>
      <c r="U154" s="1"/>
      <c r="V154" s="1"/>
      <c r="Y154" s="1"/>
    </row>
    <row r="155" spans="2:27" s="10" customFormat="1" ht="13.5" customHeight="1" x14ac:dyDescent="0.2">
      <c r="C155" s="15"/>
      <c r="F155" s="1"/>
      <c r="G155" s="1"/>
      <c r="H155" s="140"/>
      <c r="I155" s="142"/>
      <c r="J155" s="14"/>
      <c r="K155" s="1"/>
      <c r="L155" s="1"/>
      <c r="M155" s="1"/>
      <c r="N155" s="1"/>
      <c r="O155" s="1"/>
      <c r="P155" s="1"/>
      <c r="Q155" s="1"/>
      <c r="R155" s="1"/>
      <c r="S155" s="1"/>
      <c r="T155" s="4"/>
      <c r="U155" s="1"/>
      <c r="V155" s="1"/>
      <c r="Y155" s="1"/>
    </row>
    <row r="156" spans="2:27" s="10" customFormat="1" ht="13.5" customHeight="1" x14ac:dyDescent="0.2">
      <c r="C156" s="15"/>
      <c r="F156" s="1"/>
      <c r="G156" s="1"/>
      <c r="H156" s="140"/>
      <c r="I156" s="141"/>
      <c r="J156" s="14"/>
      <c r="K156" s="1"/>
      <c r="L156" s="1"/>
      <c r="M156" s="1"/>
      <c r="N156" s="1"/>
      <c r="O156" s="1"/>
      <c r="P156" s="1"/>
      <c r="Q156" s="1"/>
      <c r="R156" s="1"/>
      <c r="S156" s="1"/>
      <c r="T156" s="4"/>
      <c r="U156" s="1"/>
      <c r="V156" s="1"/>
      <c r="Y156" s="1"/>
    </row>
    <row r="157" spans="2:27" s="10" customFormat="1" ht="13.5" customHeight="1" x14ac:dyDescent="0.2">
      <c r="C157" s="15"/>
      <c r="F157" s="1"/>
      <c r="G157" s="1"/>
      <c r="H157" s="140"/>
      <c r="I157" s="141"/>
      <c r="J157" s="14"/>
      <c r="K157" s="1"/>
      <c r="L157" s="1"/>
      <c r="M157" s="1"/>
      <c r="N157" s="1"/>
      <c r="O157" s="1"/>
      <c r="P157" s="1"/>
      <c r="Q157" s="1"/>
      <c r="R157" s="1"/>
      <c r="S157" s="1"/>
      <c r="T157" s="4"/>
      <c r="U157" s="1"/>
      <c r="V157" s="1"/>
      <c r="Y157" s="1"/>
    </row>
    <row r="158" spans="2:27" s="10" customFormat="1" ht="12" x14ac:dyDescent="0.2">
      <c r="B158" s="13"/>
      <c r="C158" s="12"/>
      <c r="F158" s="1"/>
      <c r="G158" s="1"/>
      <c r="H158" s="611"/>
      <c r="I158" s="611"/>
      <c r="J158" s="587"/>
      <c r="K158" s="587"/>
      <c r="L158" s="291"/>
      <c r="M158" s="291"/>
      <c r="N158" s="1"/>
      <c r="O158" s="1"/>
      <c r="P158" s="1"/>
      <c r="Q158" s="1"/>
      <c r="R158" s="1"/>
      <c r="S158" s="1"/>
      <c r="T158" s="4"/>
      <c r="U158" s="1"/>
      <c r="V158" s="1"/>
      <c r="Y158" s="1"/>
    </row>
    <row r="159" spans="2:27" s="10" customFormat="1" ht="12" x14ac:dyDescent="0.2">
      <c r="B159" s="609"/>
      <c r="C159" s="609"/>
      <c r="D159" s="609"/>
      <c r="E159" s="11"/>
      <c r="F159" s="1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1"/>
      <c r="U159" s="1"/>
      <c r="V159" s="1"/>
      <c r="Y159" s="1"/>
    </row>
    <row r="160" spans="2:27" s="5" customFormat="1" ht="12.75" x14ac:dyDescent="0.2">
      <c r="C160" s="8"/>
      <c r="H160" s="143"/>
      <c r="Y160" s="1"/>
    </row>
    <row r="161" spans="2:26" s="5" customFormat="1" ht="12.75" x14ac:dyDescent="0.2">
      <c r="C161" s="8"/>
      <c r="H161" s="143"/>
      <c r="Y161" s="1"/>
    </row>
    <row r="162" spans="2:26" s="5" customFormat="1" ht="12.75" x14ac:dyDescent="0.2">
      <c r="B162" s="9"/>
      <c r="C162" s="8"/>
      <c r="H162" s="143"/>
      <c r="Y162" s="1"/>
    </row>
    <row r="163" spans="2:26" ht="11.25" x14ac:dyDescent="0.2">
      <c r="C163" s="7"/>
      <c r="E163" s="6"/>
      <c r="Z163" s="1"/>
    </row>
    <row r="164" spans="2:26" x14ac:dyDescent="0.25">
      <c r="B164" s="5"/>
    </row>
    <row r="165" spans="2:26" ht="11.25" x14ac:dyDescent="0.2">
      <c r="H165" s="4"/>
      <c r="Z165" s="1"/>
    </row>
    <row r="166" spans="2:26" ht="11.25" x14ac:dyDescent="0.2">
      <c r="Z166" s="1"/>
    </row>
    <row r="167" spans="2:26" ht="11.25" x14ac:dyDescent="0.2">
      <c r="Z167" s="1"/>
    </row>
    <row r="168" spans="2:26" ht="11.25" x14ac:dyDescent="0.2">
      <c r="Z168" s="1"/>
    </row>
    <row r="169" spans="2:26" ht="11.25" x14ac:dyDescent="0.2">
      <c r="Z169" s="1"/>
    </row>
  </sheetData>
  <sheetProtection selectLockedCells="1" selectUnlockedCells="1"/>
  <mergeCells count="32">
    <mergeCell ref="C6:D6"/>
    <mergeCell ref="U122:V122"/>
    <mergeCell ref="J124:K124"/>
    <mergeCell ref="H158:I158"/>
    <mergeCell ref="J158:K158"/>
    <mergeCell ref="U117:V117"/>
    <mergeCell ref="U118:V118"/>
    <mergeCell ref="J119:K119"/>
    <mergeCell ref="U120:V120"/>
    <mergeCell ref="U121:V121"/>
    <mergeCell ref="Q93:X93"/>
    <mergeCell ref="U114:V114"/>
    <mergeCell ref="J115:K115"/>
    <mergeCell ref="U115:V115"/>
    <mergeCell ref="U116:V116"/>
    <mergeCell ref="U22:V22"/>
    <mergeCell ref="B159:D159"/>
    <mergeCell ref="J128:K128"/>
    <mergeCell ref="J133:K133"/>
    <mergeCell ref="J137:K137"/>
    <mergeCell ref="J143:K143"/>
    <mergeCell ref="J148:K148"/>
    <mergeCell ref="J152:K152"/>
    <mergeCell ref="Q92:R92"/>
    <mergeCell ref="S92:T92"/>
    <mergeCell ref="U92:V92"/>
    <mergeCell ref="W92:X92"/>
    <mergeCell ref="F9:G9"/>
    <mergeCell ref="E11:G11"/>
    <mergeCell ref="F16:G16"/>
    <mergeCell ref="U21:V21"/>
    <mergeCell ref="W21:X21"/>
  </mergeCells>
  <phoneticPr fontId="82" type="noConversion"/>
  <pageMargins left="0" right="0" top="0.55118110236220474" bottom="0" header="0.51181102362204722" footer="0.51181102362204722"/>
  <pageSetup scale="6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topLeftCell="F1" workbookViewId="0">
      <selection activeCell="L10" sqref="L10"/>
    </sheetView>
  </sheetViews>
  <sheetFormatPr defaultRowHeight="15" x14ac:dyDescent="0.25"/>
  <cols>
    <col min="3" max="3" width="33.140625" customWidth="1"/>
    <col min="4" max="4" width="22" customWidth="1"/>
    <col min="6" max="6" width="21.5703125" customWidth="1"/>
    <col min="7" max="8" width="14.5703125" bestFit="1" customWidth="1"/>
    <col min="9" max="10" width="15.85546875" bestFit="1" customWidth="1"/>
    <col min="11" max="11" width="12.85546875" bestFit="1" customWidth="1"/>
  </cols>
  <sheetData>
    <row r="1" spans="1:11" x14ac:dyDescent="0.25">
      <c r="I1" s="479" t="s">
        <v>863</v>
      </c>
      <c r="J1" s="479" t="s">
        <v>864</v>
      </c>
      <c r="K1" s="479" t="s">
        <v>929</v>
      </c>
    </row>
    <row r="2" spans="1:11" x14ac:dyDescent="0.25">
      <c r="A2" s="586" t="s">
        <v>588</v>
      </c>
      <c r="B2" s="586"/>
      <c r="I2" s="497">
        <v>0.4</v>
      </c>
      <c r="J2" s="497">
        <v>0.06</v>
      </c>
      <c r="K2" s="497">
        <v>0.04</v>
      </c>
    </row>
    <row r="3" spans="1:11" x14ac:dyDescent="0.25">
      <c r="A3" s="601" t="s">
        <v>578</v>
      </c>
      <c r="B3" s="601"/>
      <c r="C3" s="601"/>
      <c r="D3" s="601"/>
      <c r="E3" s="601"/>
      <c r="F3" s="601"/>
    </row>
    <row r="4" spans="1:11" x14ac:dyDescent="0.25">
      <c r="A4" s="428" t="s">
        <v>6</v>
      </c>
      <c r="B4" s="602" t="s">
        <v>544</v>
      </c>
      <c r="C4" s="603"/>
      <c r="D4" s="428" t="s">
        <v>545</v>
      </c>
      <c r="E4" s="428" t="s">
        <v>546</v>
      </c>
      <c r="F4" s="428" t="s">
        <v>547</v>
      </c>
      <c r="G4" s="479" t="s">
        <v>858</v>
      </c>
      <c r="H4" s="479" t="s">
        <v>859</v>
      </c>
      <c r="I4" s="479" t="s">
        <v>926</v>
      </c>
    </row>
    <row r="5" spans="1:11" x14ac:dyDescent="0.25">
      <c r="A5" s="591">
        <v>1</v>
      </c>
      <c r="B5" s="593" t="s">
        <v>580</v>
      </c>
      <c r="C5" s="594"/>
      <c r="D5" s="595">
        <v>3953.08</v>
      </c>
      <c r="E5" s="597">
        <v>1</v>
      </c>
      <c r="F5" s="599">
        <f>ROUND(D5*E5,2)</f>
        <v>3953.08</v>
      </c>
      <c r="G5" s="495">
        <f>F5*(1+$I$2)</f>
        <v>5534.3119999999999</v>
      </c>
      <c r="H5" s="495">
        <f>G5*(1+$J$2)</f>
        <v>5866.3707199999999</v>
      </c>
      <c r="I5" s="495">
        <f>H5*(1+$K$2)</f>
        <v>6101.0255488000003</v>
      </c>
    </row>
    <row r="6" spans="1:11" x14ac:dyDescent="0.25">
      <c r="A6" s="592"/>
      <c r="B6" s="593" t="s">
        <v>569</v>
      </c>
      <c r="C6" s="594"/>
      <c r="D6" s="596"/>
      <c r="E6" s="598"/>
      <c r="F6" s="600"/>
      <c r="G6" s="495">
        <f t="shared" ref="G6:G24" si="0">F6*(1+$I$2)</f>
        <v>0</v>
      </c>
      <c r="H6" s="495">
        <f t="shared" ref="H6:H27" si="1">G6*(1+$J$2)</f>
        <v>0</v>
      </c>
      <c r="I6" s="495">
        <f t="shared" ref="I6:I27" si="2">H6*(1+$K$2)</f>
        <v>0</v>
      </c>
    </row>
    <row r="7" spans="1:11" x14ac:dyDescent="0.25">
      <c r="A7" s="591">
        <v>2</v>
      </c>
      <c r="B7" s="593" t="s">
        <v>580</v>
      </c>
      <c r="C7" s="594"/>
      <c r="D7" s="595">
        <v>2022.06</v>
      </c>
      <c r="E7" s="597">
        <v>1</v>
      </c>
      <c r="F7" s="599">
        <f>ROUND(D7*E7,2)</f>
        <v>2022.06</v>
      </c>
      <c r="G7" s="495">
        <f t="shared" si="0"/>
        <v>2830.8839999999996</v>
      </c>
      <c r="H7" s="495">
        <f t="shared" si="1"/>
        <v>3000.7370399999995</v>
      </c>
      <c r="I7" s="495">
        <f t="shared" si="2"/>
        <v>3120.7665215999996</v>
      </c>
    </row>
    <row r="8" spans="1:11" x14ac:dyDescent="0.25">
      <c r="A8" s="592"/>
      <c r="B8" s="593" t="s">
        <v>570</v>
      </c>
      <c r="C8" s="594"/>
      <c r="D8" s="596"/>
      <c r="E8" s="598"/>
      <c r="F8" s="600"/>
      <c r="G8" s="495">
        <f t="shared" si="0"/>
        <v>0</v>
      </c>
      <c r="H8" s="495">
        <f t="shared" si="1"/>
        <v>0</v>
      </c>
      <c r="I8" s="495">
        <f t="shared" si="2"/>
        <v>0</v>
      </c>
    </row>
    <row r="9" spans="1:11" x14ac:dyDescent="0.25">
      <c r="A9" s="591">
        <v>3</v>
      </c>
      <c r="B9" s="593" t="s">
        <v>581</v>
      </c>
      <c r="C9" s="594"/>
      <c r="D9" s="595">
        <v>2962.06</v>
      </c>
      <c r="E9" s="597">
        <v>1</v>
      </c>
      <c r="F9" s="599">
        <f>ROUND(D9*E9,2)</f>
        <v>2962.06</v>
      </c>
      <c r="G9" s="495">
        <f t="shared" si="0"/>
        <v>4146.884</v>
      </c>
      <c r="H9" s="495">
        <f t="shared" si="1"/>
        <v>4395.69704</v>
      </c>
      <c r="I9" s="495">
        <f t="shared" si="2"/>
        <v>4571.5249216000002</v>
      </c>
    </row>
    <row r="10" spans="1:11" x14ac:dyDescent="0.25">
      <c r="A10" s="592"/>
      <c r="B10" s="593" t="s">
        <v>571</v>
      </c>
      <c r="C10" s="594"/>
      <c r="D10" s="596"/>
      <c r="E10" s="598"/>
      <c r="F10" s="600"/>
      <c r="G10" s="495">
        <f t="shared" si="0"/>
        <v>0</v>
      </c>
      <c r="H10" s="495">
        <f t="shared" si="1"/>
        <v>0</v>
      </c>
      <c r="I10" s="495">
        <f t="shared" si="2"/>
        <v>0</v>
      </c>
    </row>
    <row r="11" spans="1:11" x14ac:dyDescent="0.25">
      <c r="A11" s="591">
        <v>4</v>
      </c>
      <c r="B11" s="593" t="s">
        <v>581</v>
      </c>
      <c r="C11" s="594"/>
      <c r="D11" s="595">
        <v>2962.06</v>
      </c>
      <c r="E11" s="597">
        <v>1</v>
      </c>
      <c r="F11" s="599">
        <f>ROUND(D11*E11,2)</f>
        <v>2962.06</v>
      </c>
      <c r="G11" s="495">
        <f t="shared" si="0"/>
        <v>4146.884</v>
      </c>
      <c r="H11" s="495">
        <f t="shared" si="1"/>
        <v>4395.69704</v>
      </c>
      <c r="I11" s="495">
        <f t="shared" si="2"/>
        <v>4571.5249216000002</v>
      </c>
    </row>
    <row r="12" spans="1:11" x14ac:dyDescent="0.25">
      <c r="A12" s="592"/>
      <c r="B12" s="593" t="s">
        <v>572</v>
      </c>
      <c r="C12" s="594"/>
      <c r="D12" s="596"/>
      <c r="E12" s="598"/>
      <c r="F12" s="600"/>
      <c r="G12" s="495">
        <f t="shared" si="0"/>
        <v>0</v>
      </c>
      <c r="H12" s="495">
        <f t="shared" si="1"/>
        <v>0</v>
      </c>
      <c r="I12" s="495">
        <f t="shared" si="2"/>
        <v>0</v>
      </c>
    </row>
    <row r="13" spans="1:11" x14ac:dyDescent="0.25">
      <c r="A13" s="591">
        <v>5</v>
      </c>
      <c r="B13" s="593" t="s">
        <v>581</v>
      </c>
      <c r="C13" s="594"/>
      <c r="D13" s="595">
        <v>2048.06</v>
      </c>
      <c r="E13" s="597">
        <v>1</v>
      </c>
      <c r="F13" s="599">
        <f>ROUND(D13*E13,2)</f>
        <v>2048.06</v>
      </c>
      <c r="G13" s="495">
        <f t="shared" si="0"/>
        <v>2867.2839999999997</v>
      </c>
      <c r="H13" s="495">
        <f t="shared" si="1"/>
        <v>3039.3210399999998</v>
      </c>
      <c r="I13" s="495">
        <f t="shared" si="2"/>
        <v>3160.8938816</v>
      </c>
    </row>
    <row r="14" spans="1:11" x14ac:dyDescent="0.25">
      <c r="A14" s="592"/>
      <c r="B14" s="593" t="s">
        <v>573</v>
      </c>
      <c r="C14" s="594"/>
      <c r="D14" s="596"/>
      <c r="E14" s="598"/>
      <c r="F14" s="600"/>
      <c r="G14" s="495">
        <f t="shared" si="0"/>
        <v>0</v>
      </c>
      <c r="H14" s="495">
        <f t="shared" si="1"/>
        <v>0</v>
      </c>
      <c r="I14" s="495">
        <f t="shared" si="2"/>
        <v>0</v>
      </c>
    </row>
    <row r="15" spans="1:11" x14ac:dyDescent="0.25">
      <c r="A15" s="591">
        <v>6</v>
      </c>
      <c r="B15" s="593" t="s">
        <v>580</v>
      </c>
      <c r="C15" s="594"/>
      <c r="D15" s="595">
        <v>3953.08</v>
      </c>
      <c r="E15" s="597">
        <v>1</v>
      </c>
      <c r="F15" s="599">
        <f>ROUND(D15*E15,2)</f>
        <v>3953.08</v>
      </c>
      <c r="G15" s="495">
        <f t="shared" si="0"/>
        <v>5534.3119999999999</v>
      </c>
      <c r="H15" s="495">
        <f t="shared" si="1"/>
        <v>5866.3707199999999</v>
      </c>
      <c r="I15" s="495">
        <f t="shared" si="2"/>
        <v>6101.0255488000003</v>
      </c>
    </row>
    <row r="16" spans="1:11" x14ac:dyDescent="0.25">
      <c r="A16" s="592"/>
      <c r="B16" s="593" t="s">
        <v>574</v>
      </c>
      <c r="C16" s="594"/>
      <c r="D16" s="596"/>
      <c r="E16" s="598"/>
      <c r="F16" s="600"/>
      <c r="G16" s="495">
        <f t="shared" si="0"/>
        <v>0</v>
      </c>
      <c r="H16" s="495">
        <f t="shared" si="1"/>
        <v>0</v>
      </c>
      <c r="I16" s="495">
        <f t="shared" si="2"/>
        <v>0</v>
      </c>
    </row>
    <row r="17" spans="1:9" x14ac:dyDescent="0.25">
      <c r="A17" s="591">
        <v>7</v>
      </c>
      <c r="B17" s="593" t="s">
        <v>580</v>
      </c>
      <c r="C17" s="594"/>
      <c r="D17" s="595">
        <v>3465.66</v>
      </c>
      <c r="E17" s="597">
        <v>1</v>
      </c>
      <c r="F17" s="599">
        <f>ROUND(D17*E17,2)</f>
        <v>3465.66</v>
      </c>
      <c r="G17" s="495">
        <f t="shared" si="0"/>
        <v>4851.9239999999991</v>
      </c>
      <c r="H17" s="495">
        <f t="shared" si="1"/>
        <v>5143.0394399999996</v>
      </c>
      <c r="I17" s="495">
        <f t="shared" si="2"/>
        <v>5348.7610175999998</v>
      </c>
    </row>
    <row r="18" spans="1:9" x14ac:dyDescent="0.25">
      <c r="A18" s="592"/>
      <c r="B18" s="593" t="s">
        <v>575</v>
      </c>
      <c r="C18" s="594"/>
      <c r="D18" s="596"/>
      <c r="E18" s="598"/>
      <c r="F18" s="600"/>
      <c r="G18" s="495">
        <f t="shared" si="0"/>
        <v>0</v>
      </c>
      <c r="H18" s="495">
        <f t="shared" si="1"/>
        <v>0</v>
      </c>
      <c r="I18" s="495">
        <f t="shared" si="2"/>
        <v>0</v>
      </c>
    </row>
    <row r="19" spans="1:9" x14ac:dyDescent="0.25">
      <c r="A19" s="591">
        <v>8</v>
      </c>
      <c r="B19" s="593" t="s">
        <v>580</v>
      </c>
      <c r="C19" s="594"/>
      <c r="D19" s="595">
        <v>3465.66</v>
      </c>
      <c r="E19" s="597">
        <v>1</v>
      </c>
      <c r="F19" s="599">
        <f>ROUND(D19*E19,2)</f>
        <v>3465.66</v>
      </c>
      <c r="G19" s="495">
        <f t="shared" si="0"/>
        <v>4851.9239999999991</v>
      </c>
      <c r="H19" s="495">
        <f t="shared" si="1"/>
        <v>5143.0394399999996</v>
      </c>
      <c r="I19" s="495">
        <f t="shared" si="2"/>
        <v>5348.7610175999998</v>
      </c>
    </row>
    <row r="20" spans="1:9" x14ac:dyDescent="0.25">
      <c r="A20" s="592"/>
      <c r="B20" s="593" t="s">
        <v>576</v>
      </c>
      <c r="C20" s="594"/>
      <c r="D20" s="596"/>
      <c r="E20" s="598"/>
      <c r="F20" s="600"/>
      <c r="G20" s="495">
        <f t="shared" si="0"/>
        <v>0</v>
      </c>
      <c r="H20" s="495">
        <f t="shared" si="1"/>
        <v>0</v>
      </c>
      <c r="I20" s="495">
        <f t="shared" si="2"/>
        <v>0</v>
      </c>
    </row>
    <row r="21" spans="1:9" x14ac:dyDescent="0.25">
      <c r="A21" s="591">
        <v>9</v>
      </c>
      <c r="B21" s="593" t="s">
        <v>580</v>
      </c>
      <c r="C21" s="594"/>
      <c r="D21" s="595">
        <v>4095.06</v>
      </c>
      <c r="E21" s="597">
        <v>1</v>
      </c>
      <c r="F21" s="599">
        <f>ROUND(D21*E21,2)</f>
        <v>4095.06</v>
      </c>
      <c r="G21" s="495">
        <f t="shared" si="0"/>
        <v>5733.0839999999998</v>
      </c>
      <c r="H21" s="495">
        <f t="shared" si="1"/>
        <v>6077.0690400000003</v>
      </c>
      <c r="I21" s="495">
        <f t="shared" si="2"/>
        <v>6320.1518016000009</v>
      </c>
    </row>
    <row r="22" spans="1:9" x14ac:dyDescent="0.25">
      <c r="A22" s="592"/>
      <c r="B22" s="593" t="s">
        <v>577</v>
      </c>
      <c r="C22" s="594"/>
      <c r="D22" s="596"/>
      <c r="E22" s="598"/>
      <c r="F22" s="600"/>
      <c r="G22" s="495">
        <f t="shared" si="0"/>
        <v>0</v>
      </c>
      <c r="H22" s="495">
        <f t="shared" si="1"/>
        <v>0</v>
      </c>
      <c r="I22" s="495">
        <f t="shared" si="2"/>
        <v>0</v>
      </c>
    </row>
    <row r="23" spans="1:9" x14ac:dyDescent="0.25">
      <c r="A23" s="591">
        <v>10</v>
      </c>
      <c r="B23" s="593" t="s">
        <v>565</v>
      </c>
      <c r="C23" s="594"/>
      <c r="D23" s="595">
        <v>1327.07</v>
      </c>
      <c r="E23" s="597">
        <v>1</v>
      </c>
      <c r="F23" s="599">
        <f>ROUND(D23*E23,2)</f>
        <v>1327.07</v>
      </c>
      <c r="G23" s="495">
        <f>F23*(1+$I$2)</f>
        <v>1857.8979999999997</v>
      </c>
      <c r="H23" s="495">
        <f t="shared" si="1"/>
        <v>1969.3718799999997</v>
      </c>
      <c r="I23" s="495">
        <f t="shared" si="2"/>
        <v>2048.1467551999999</v>
      </c>
    </row>
    <row r="24" spans="1:9" x14ac:dyDescent="0.25">
      <c r="A24" s="592"/>
      <c r="B24" s="593" t="s">
        <v>577</v>
      </c>
      <c r="C24" s="594"/>
      <c r="D24" s="596"/>
      <c r="E24" s="598"/>
      <c r="F24" s="600"/>
      <c r="G24" s="495">
        <f t="shared" si="0"/>
        <v>0</v>
      </c>
      <c r="H24" s="495">
        <f t="shared" si="1"/>
        <v>0</v>
      </c>
      <c r="I24" s="495">
        <f t="shared" si="2"/>
        <v>0</v>
      </c>
    </row>
    <row r="25" spans="1:9" x14ac:dyDescent="0.25">
      <c r="A25" s="604" t="s">
        <v>566</v>
      </c>
      <c r="B25" s="604"/>
      <c r="C25" s="604"/>
      <c r="D25" s="604"/>
      <c r="E25" s="429"/>
      <c r="F25" s="430">
        <f>SUM(F4:F24)</f>
        <v>30253.85</v>
      </c>
      <c r="G25" s="494">
        <f>SUM(G5:G24)</f>
        <v>42355.39</v>
      </c>
      <c r="H25" s="495">
        <f t="shared" si="1"/>
        <v>44896.713400000001</v>
      </c>
      <c r="I25" s="495">
        <f t="shared" si="2"/>
        <v>46692.581936000002</v>
      </c>
    </row>
    <row r="26" spans="1:9" x14ac:dyDescent="0.25">
      <c r="A26" s="604" t="s">
        <v>567</v>
      </c>
      <c r="B26" s="604"/>
      <c r="C26" s="604"/>
      <c r="D26" s="604"/>
      <c r="E26" s="431">
        <v>0.21</v>
      </c>
      <c r="F26" s="430">
        <f>ROUND(F25*E26,2)</f>
        <v>6353.31</v>
      </c>
      <c r="G26" s="494">
        <f>ROUND(G25*E26,2)</f>
        <v>8894.6299999999992</v>
      </c>
      <c r="H26" s="495">
        <f t="shared" si="1"/>
        <v>9428.3078000000005</v>
      </c>
      <c r="I26" s="495">
        <f t="shared" si="2"/>
        <v>9805.4401120000002</v>
      </c>
    </row>
    <row r="27" spans="1:9" x14ac:dyDescent="0.25">
      <c r="A27" s="604" t="s">
        <v>568</v>
      </c>
      <c r="B27" s="604"/>
      <c r="C27" s="604"/>
      <c r="D27" s="604"/>
      <c r="E27" s="429"/>
      <c r="F27" s="430">
        <f>F25+F26</f>
        <v>36607.159999999996</v>
      </c>
      <c r="G27" s="498">
        <f>SUM(G25:G26)</f>
        <v>51250.02</v>
      </c>
      <c r="H27" s="498">
        <f t="shared" si="1"/>
        <v>54325.021200000003</v>
      </c>
      <c r="I27" s="560">
        <f t="shared" si="2"/>
        <v>56498.022048000006</v>
      </c>
    </row>
  </sheetData>
  <mergeCells count="66">
    <mergeCell ref="A2:B2"/>
    <mergeCell ref="A25:D25"/>
    <mergeCell ref="A26:D26"/>
    <mergeCell ref="A27:D27"/>
    <mergeCell ref="A23:A24"/>
    <mergeCell ref="B23:C23"/>
    <mergeCell ref="D23:D24"/>
    <mergeCell ref="A19:A20"/>
    <mergeCell ref="B19:C19"/>
    <mergeCell ref="D19:D20"/>
    <mergeCell ref="A15:A16"/>
    <mergeCell ref="B15:C15"/>
    <mergeCell ref="D15:D16"/>
    <mergeCell ref="A11:A12"/>
    <mergeCell ref="B11:C11"/>
    <mergeCell ref="D11:D12"/>
    <mergeCell ref="E23:E24"/>
    <mergeCell ref="F23:F24"/>
    <mergeCell ref="B24:C24"/>
    <mergeCell ref="A21:A22"/>
    <mergeCell ref="B21:C21"/>
    <mergeCell ref="D21:D22"/>
    <mergeCell ref="E21:E22"/>
    <mergeCell ref="F21:F22"/>
    <mergeCell ref="B22:C22"/>
    <mergeCell ref="E19:E20"/>
    <mergeCell ref="F19:F20"/>
    <mergeCell ref="B20:C20"/>
    <mergeCell ref="A17:A18"/>
    <mergeCell ref="B17:C17"/>
    <mergeCell ref="D17:D18"/>
    <mergeCell ref="E17:E18"/>
    <mergeCell ref="F17:F18"/>
    <mergeCell ref="B18:C18"/>
    <mergeCell ref="E15:E16"/>
    <mergeCell ref="F15:F16"/>
    <mergeCell ref="B16:C16"/>
    <mergeCell ref="A13:A14"/>
    <mergeCell ref="B13:C13"/>
    <mergeCell ref="D13:D14"/>
    <mergeCell ref="E13:E14"/>
    <mergeCell ref="F13:F14"/>
    <mergeCell ref="B14:C14"/>
    <mergeCell ref="E11:E12"/>
    <mergeCell ref="F11:F12"/>
    <mergeCell ref="B12:C12"/>
    <mergeCell ref="A9:A10"/>
    <mergeCell ref="B9:C9"/>
    <mergeCell ref="D9:D10"/>
    <mergeCell ref="E9:E10"/>
    <mergeCell ref="F9:F10"/>
    <mergeCell ref="B10:C10"/>
    <mergeCell ref="A7:A8"/>
    <mergeCell ref="B7:C7"/>
    <mergeCell ref="D7:D8"/>
    <mergeCell ref="E7:E8"/>
    <mergeCell ref="F7:F8"/>
    <mergeCell ref="B8:C8"/>
    <mergeCell ref="A3:F3"/>
    <mergeCell ref="B4:C4"/>
    <mergeCell ref="A5:A6"/>
    <mergeCell ref="B5:C5"/>
    <mergeCell ref="D5:D6"/>
    <mergeCell ref="E5:E6"/>
    <mergeCell ref="F5:F6"/>
    <mergeCell ref="B6:C6"/>
  </mergeCells>
  <phoneticPr fontId="8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"/>
  <sheetViews>
    <sheetView topLeftCell="D1" workbookViewId="0">
      <selection activeCell="M11" sqref="M11"/>
    </sheetView>
  </sheetViews>
  <sheetFormatPr defaultRowHeight="15" x14ac:dyDescent="0.25"/>
  <cols>
    <col min="2" max="2" width="14.42578125" customWidth="1"/>
    <col min="3" max="3" width="21.42578125" customWidth="1"/>
    <col min="4" max="4" width="16.85546875" customWidth="1"/>
    <col min="5" max="5" width="20.140625" customWidth="1"/>
    <col min="6" max="6" width="14.85546875" customWidth="1"/>
    <col min="7" max="7" width="15.85546875" bestFit="1" customWidth="1"/>
    <col min="8" max="8" width="14.5703125" bestFit="1" customWidth="1"/>
    <col min="9" max="9" width="12.85546875" bestFit="1" customWidth="1"/>
  </cols>
  <sheetData>
    <row r="1" spans="2:9" x14ac:dyDescent="0.25">
      <c r="G1" s="479" t="s">
        <v>863</v>
      </c>
      <c r="H1" s="479" t="s">
        <v>864</v>
      </c>
      <c r="I1" s="479" t="s">
        <v>929</v>
      </c>
    </row>
    <row r="2" spans="2:9" x14ac:dyDescent="0.25">
      <c r="B2" s="586" t="s">
        <v>588</v>
      </c>
      <c r="C2" s="586"/>
      <c r="G2" s="497">
        <v>0.4</v>
      </c>
      <c r="H2" s="497">
        <v>0.06</v>
      </c>
      <c r="I2" s="497">
        <v>0.04</v>
      </c>
    </row>
    <row r="3" spans="2:9" x14ac:dyDescent="0.25">
      <c r="B3" s="423"/>
      <c r="C3" s="424" t="s">
        <v>540</v>
      </c>
      <c r="D3" s="424" t="s">
        <v>579</v>
      </c>
      <c r="E3" s="424" t="s">
        <v>543</v>
      </c>
      <c r="F3" s="479" t="s">
        <v>858</v>
      </c>
      <c r="G3" s="479" t="s">
        <v>858</v>
      </c>
      <c r="H3" s="479" t="s">
        <v>926</v>
      </c>
    </row>
    <row r="4" spans="2:9" ht="30" x14ac:dyDescent="0.25">
      <c r="B4" s="424" t="s">
        <v>538</v>
      </c>
      <c r="C4" s="426" t="s">
        <v>541</v>
      </c>
      <c r="D4" s="425">
        <v>48336.98</v>
      </c>
      <c r="E4" s="425">
        <v>40.32</v>
      </c>
      <c r="F4" s="544">
        <f>D4*(1+G2)</f>
        <v>67671.771999999997</v>
      </c>
      <c r="G4" s="544">
        <f>F4*(1+$H$2)</f>
        <v>71732.078320000001</v>
      </c>
      <c r="H4" s="544">
        <f>G4*(1+$I$2)</f>
        <v>74601.361452800003</v>
      </c>
    </row>
    <row r="5" spans="2:9" ht="30" x14ac:dyDescent="0.25">
      <c r="B5" s="424" t="s">
        <v>539</v>
      </c>
      <c r="C5" s="426" t="s">
        <v>542</v>
      </c>
      <c r="D5" s="425">
        <v>19649.63</v>
      </c>
      <c r="E5" s="425">
        <v>39.299999999999997</v>
      </c>
      <c r="F5" s="544">
        <f>D5*(1+G2)</f>
        <v>27509.482</v>
      </c>
      <c r="G5" s="544">
        <f>F5*(1+$H$2)</f>
        <v>29160.050920000001</v>
      </c>
      <c r="H5" s="544">
        <f>G5*(1+$I$2)</f>
        <v>30326.452956800003</v>
      </c>
    </row>
  </sheetData>
  <mergeCells count="1">
    <mergeCell ref="B2:C2"/>
  </mergeCells>
  <phoneticPr fontId="8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85C-665F-4D64-BEEC-1D560D4C70E1}">
  <dimension ref="A1:S83"/>
  <sheetViews>
    <sheetView topLeftCell="A19" zoomScale="85" zoomScaleNormal="85" workbookViewId="0">
      <selection activeCell="L22" sqref="L22"/>
    </sheetView>
  </sheetViews>
  <sheetFormatPr defaultColWidth="9.140625" defaultRowHeight="15.75" x14ac:dyDescent="0.25"/>
  <cols>
    <col min="1" max="1" width="6.42578125" style="450" bestFit="1" customWidth="1"/>
    <col min="2" max="2" width="93" style="450" bestFit="1" customWidth="1"/>
    <col min="3" max="3" width="18.5703125" style="450" bestFit="1" customWidth="1"/>
    <col min="4" max="4" width="21" style="450" bestFit="1" customWidth="1"/>
    <col min="5" max="5" width="25.85546875" style="450" bestFit="1" customWidth="1"/>
    <col min="6" max="6" width="14.140625" style="450" bestFit="1" customWidth="1"/>
    <col min="7" max="7" width="14.85546875" style="450" bestFit="1" customWidth="1"/>
    <col min="8" max="8" width="18.42578125" style="450" bestFit="1" customWidth="1"/>
    <col min="9" max="10" width="12.85546875" style="450" bestFit="1" customWidth="1"/>
    <col min="11" max="16384" width="9.140625" style="450"/>
  </cols>
  <sheetData>
    <row r="1" spans="1:19" x14ac:dyDescent="0.25">
      <c r="H1" s="479" t="s">
        <v>863</v>
      </c>
      <c r="I1" s="479" t="s">
        <v>864</v>
      </c>
      <c r="J1" s="479" t="s">
        <v>929</v>
      </c>
    </row>
    <row r="2" spans="1:19" x14ac:dyDescent="0.25">
      <c r="H2" s="499">
        <v>0.3</v>
      </c>
      <c r="I2" s="499">
        <v>0.06</v>
      </c>
      <c r="J2" s="499">
        <v>0.04</v>
      </c>
    </row>
    <row r="3" spans="1:19" x14ac:dyDescent="0.25">
      <c r="H3" s="456"/>
    </row>
    <row r="4" spans="1:19" x14ac:dyDescent="0.25">
      <c r="B4" s="451" t="s">
        <v>776</v>
      </c>
    </row>
    <row r="5" spans="1:19" x14ac:dyDescent="0.25">
      <c r="A5" s="465" t="s">
        <v>6</v>
      </c>
      <c r="B5" s="465" t="s">
        <v>689</v>
      </c>
      <c r="C5" s="465" t="s">
        <v>686</v>
      </c>
      <c r="D5" s="465" t="s">
        <v>687</v>
      </c>
      <c r="E5" s="465" t="s">
        <v>688</v>
      </c>
      <c r="F5" s="479" t="s">
        <v>858</v>
      </c>
      <c r="G5" s="479" t="s">
        <v>859</v>
      </c>
      <c r="H5" s="479" t="s">
        <v>926</v>
      </c>
    </row>
    <row r="6" spans="1:19" s="459" customFormat="1" x14ac:dyDescent="0.25">
      <c r="A6" s="461">
        <v>1</v>
      </c>
      <c r="B6" s="453" t="s">
        <v>596</v>
      </c>
      <c r="C6" s="453" t="s">
        <v>597</v>
      </c>
      <c r="D6" s="554">
        <v>519</v>
      </c>
      <c r="E6" s="455">
        <v>44372</v>
      </c>
      <c r="F6" s="545">
        <f>D6*(1+$H$2)</f>
        <v>674.7</v>
      </c>
      <c r="G6" s="545">
        <f>F6*(1+$I$2)</f>
        <v>715.18200000000013</v>
      </c>
      <c r="H6" s="562">
        <f>G6*(1+$J$2)</f>
        <v>743.78928000000019</v>
      </c>
      <c r="I6" s="456"/>
      <c r="J6" s="456"/>
      <c r="K6" s="456"/>
      <c r="L6" s="456"/>
      <c r="M6" s="456"/>
      <c r="N6" s="456"/>
      <c r="O6" s="456"/>
      <c r="P6" s="456"/>
      <c r="Q6" s="457"/>
      <c r="R6" s="458"/>
      <c r="S6" s="452"/>
    </row>
    <row r="7" spans="1:19" s="459" customFormat="1" x14ac:dyDescent="0.25">
      <c r="A7" s="461">
        <v>2</v>
      </c>
      <c r="B7" s="453" t="s">
        <v>592</v>
      </c>
      <c r="C7" s="453" t="s">
        <v>593</v>
      </c>
      <c r="D7" s="554">
        <v>848.16</v>
      </c>
      <c r="E7" s="455">
        <v>44390</v>
      </c>
      <c r="F7" s="545">
        <f>D7*(1+$H$2)</f>
        <v>1102.6079999999999</v>
      </c>
      <c r="G7" s="545">
        <f t="shared" ref="G7:G79" si="0">F7*(1+$I$2)</f>
        <v>1168.76448</v>
      </c>
      <c r="H7" s="562">
        <f t="shared" ref="H7:H60" si="1">G7*(1+$J$2)</f>
        <v>1215.5150592</v>
      </c>
      <c r="I7" s="456"/>
      <c r="J7" s="456"/>
      <c r="K7" s="456"/>
      <c r="L7" s="456"/>
      <c r="M7" s="456"/>
      <c r="N7" s="456"/>
      <c r="O7" s="456"/>
      <c r="P7" s="456"/>
      <c r="Q7" s="457"/>
      <c r="R7" s="458"/>
      <c r="S7" s="452"/>
    </row>
    <row r="8" spans="1:19" s="459" customFormat="1" x14ac:dyDescent="0.25">
      <c r="A8" s="461">
        <v>3</v>
      </c>
      <c r="B8" s="453" t="s">
        <v>684</v>
      </c>
      <c r="C8" s="453" t="s">
        <v>685</v>
      </c>
      <c r="D8" s="554">
        <v>808.75</v>
      </c>
      <c r="E8" s="455">
        <v>44413</v>
      </c>
      <c r="F8" s="545">
        <f t="shared" ref="F8:F39" si="2">D8*(1+$H$2)</f>
        <v>1051.375</v>
      </c>
      <c r="G8" s="545">
        <f t="shared" si="0"/>
        <v>1114.4575</v>
      </c>
      <c r="H8" s="562">
        <f t="shared" si="1"/>
        <v>1159.0358000000001</v>
      </c>
      <c r="I8" s="456"/>
      <c r="J8" s="456"/>
      <c r="K8" s="456"/>
      <c r="L8" s="456"/>
      <c r="M8" s="456"/>
      <c r="N8" s="456"/>
      <c r="O8" s="456"/>
      <c r="P8" s="456"/>
      <c r="Q8" s="457"/>
      <c r="R8" s="458"/>
      <c r="S8" s="452"/>
    </row>
    <row r="9" spans="1:19" s="459" customFormat="1" x14ac:dyDescent="0.25">
      <c r="A9" s="461">
        <v>4</v>
      </c>
      <c r="B9" s="453" t="s">
        <v>652</v>
      </c>
      <c r="C9" s="453" t="s">
        <v>653</v>
      </c>
      <c r="D9" s="554">
        <v>779.34</v>
      </c>
      <c r="E9" s="455">
        <v>44420</v>
      </c>
      <c r="F9" s="545">
        <f t="shared" si="2"/>
        <v>1013.1420000000001</v>
      </c>
      <c r="G9" s="545">
        <f t="shared" si="0"/>
        <v>1073.9305200000001</v>
      </c>
      <c r="H9" s="562">
        <f t="shared" si="1"/>
        <v>1116.8877408000001</v>
      </c>
      <c r="I9" s="456"/>
      <c r="J9" s="456"/>
      <c r="K9" s="456"/>
      <c r="L9" s="456"/>
      <c r="M9" s="456"/>
      <c r="N9" s="456"/>
      <c r="O9" s="456"/>
      <c r="P9" s="456"/>
      <c r="Q9" s="457"/>
      <c r="R9" s="458"/>
      <c r="S9" s="452"/>
    </row>
    <row r="10" spans="1:19" s="459" customFormat="1" x14ac:dyDescent="0.25">
      <c r="A10" s="461">
        <v>5</v>
      </c>
      <c r="B10" s="453" t="s">
        <v>600</v>
      </c>
      <c r="C10" s="453" t="s">
        <v>601</v>
      </c>
      <c r="D10" s="554">
        <v>556.04999999999995</v>
      </c>
      <c r="E10" s="455">
        <v>44439</v>
      </c>
      <c r="F10" s="545">
        <f t="shared" si="2"/>
        <v>722.86500000000001</v>
      </c>
      <c r="G10" s="545">
        <f t="shared" si="0"/>
        <v>766.23689999999999</v>
      </c>
      <c r="H10" s="562">
        <f t="shared" si="1"/>
        <v>796.88637600000004</v>
      </c>
      <c r="I10" s="456"/>
      <c r="J10" s="456"/>
      <c r="K10" s="456"/>
      <c r="L10" s="456"/>
      <c r="M10" s="456"/>
      <c r="N10" s="456"/>
      <c r="O10" s="456"/>
      <c r="P10" s="456"/>
      <c r="Q10" s="457"/>
      <c r="R10" s="458"/>
      <c r="S10" s="452"/>
    </row>
    <row r="11" spans="1:19" s="459" customFormat="1" x14ac:dyDescent="0.25">
      <c r="A11" s="461">
        <v>6</v>
      </c>
      <c r="B11" s="453" t="s">
        <v>602</v>
      </c>
      <c r="C11" s="453" t="s">
        <v>603</v>
      </c>
      <c r="D11" s="554">
        <v>556.04999999999995</v>
      </c>
      <c r="E11" s="455">
        <v>44439</v>
      </c>
      <c r="F11" s="545">
        <f t="shared" si="2"/>
        <v>722.86500000000001</v>
      </c>
      <c r="G11" s="545">
        <f t="shared" si="0"/>
        <v>766.23689999999999</v>
      </c>
      <c r="H11" s="562">
        <f t="shared" si="1"/>
        <v>796.88637600000004</v>
      </c>
      <c r="I11" s="456"/>
      <c r="J11" s="456"/>
      <c r="K11" s="456"/>
      <c r="L11" s="456"/>
      <c r="M11" s="456"/>
      <c r="N11" s="456"/>
      <c r="O11" s="456"/>
      <c r="P11" s="456"/>
      <c r="Q11" s="457"/>
      <c r="R11" s="458"/>
      <c r="S11" s="452"/>
    </row>
    <row r="12" spans="1:19" s="459" customFormat="1" x14ac:dyDescent="0.25">
      <c r="A12" s="461">
        <v>7</v>
      </c>
      <c r="B12" s="453" t="s">
        <v>604</v>
      </c>
      <c r="C12" s="453" t="s">
        <v>605</v>
      </c>
      <c r="D12" s="554">
        <v>556.04999999999995</v>
      </c>
      <c r="E12" s="455">
        <v>44439</v>
      </c>
      <c r="F12" s="545">
        <f t="shared" si="2"/>
        <v>722.86500000000001</v>
      </c>
      <c r="G12" s="545">
        <f t="shared" si="0"/>
        <v>766.23689999999999</v>
      </c>
      <c r="H12" s="562">
        <f t="shared" si="1"/>
        <v>796.88637600000004</v>
      </c>
      <c r="I12" s="456"/>
      <c r="J12" s="456"/>
      <c r="K12" s="456"/>
      <c r="L12" s="456"/>
      <c r="M12" s="456"/>
      <c r="N12" s="456"/>
      <c r="O12" s="456"/>
      <c r="P12" s="456"/>
      <c r="Q12" s="457"/>
      <c r="R12" s="458"/>
      <c r="S12" s="452"/>
    </row>
    <row r="13" spans="1:19" s="459" customFormat="1" x14ac:dyDescent="0.25">
      <c r="A13" s="461">
        <v>8</v>
      </c>
      <c r="B13" s="453" t="s">
        <v>606</v>
      </c>
      <c r="C13" s="453" t="s">
        <v>607</v>
      </c>
      <c r="D13" s="554">
        <v>556.04999999999995</v>
      </c>
      <c r="E13" s="455">
        <v>44439</v>
      </c>
      <c r="F13" s="545">
        <f t="shared" si="2"/>
        <v>722.86500000000001</v>
      </c>
      <c r="G13" s="545">
        <f t="shared" si="0"/>
        <v>766.23689999999999</v>
      </c>
      <c r="H13" s="562">
        <f t="shared" si="1"/>
        <v>796.88637600000004</v>
      </c>
      <c r="I13" s="456"/>
      <c r="J13" s="456"/>
      <c r="K13" s="456"/>
      <c r="L13" s="456"/>
      <c r="M13" s="456"/>
      <c r="N13" s="456"/>
      <c r="O13" s="456"/>
      <c r="P13" s="456"/>
      <c r="Q13" s="457"/>
      <c r="R13" s="458"/>
      <c r="S13" s="452"/>
    </row>
    <row r="14" spans="1:19" s="459" customFormat="1" x14ac:dyDescent="0.25">
      <c r="A14" s="461">
        <v>9</v>
      </c>
      <c r="B14" s="453" t="s">
        <v>608</v>
      </c>
      <c r="C14" s="453" t="s">
        <v>609</v>
      </c>
      <c r="D14" s="554">
        <v>556.04999999999995</v>
      </c>
      <c r="E14" s="455">
        <v>44439</v>
      </c>
      <c r="F14" s="545">
        <f t="shared" si="2"/>
        <v>722.86500000000001</v>
      </c>
      <c r="G14" s="545">
        <f t="shared" si="0"/>
        <v>766.23689999999999</v>
      </c>
      <c r="H14" s="562">
        <f t="shared" si="1"/>
        <v>796.88637600000004</v>
      </c>
      <c r="I14" s="456"/>
      <c r="J14" s="456"/>
      <c r="K14" s="456"/>
      <c r="L14" s="456"/>
      <c r="M14" s="456"/>
      <c r="N14" s="456"/>
      <c r="O14" s="456"/>
      <c r="P14" s="456"/>
      <c r="Q14" s="457"/>
      <c r="R14" s="458"/>
      <c r="S14" s="452"/>
    </row>
    <row r="15" spans="1:19" s="459" customFormat="1" x14ac:dyDescent="0.25">
      <c r="A15" s="461">
        <v>10</v>
      </c>
      <c r="B15" s="453" t="s">
        <v>610</v>
      </c>
      <c r="C15" s="453" t="s">
        <v>611</v>
      </c>
      <c r="D15" s="554">
        <v>556.04999999999995</v>
      </c>
      <c r="E15" s="455">
        <v>44439</v>
      </c>
      <c r="F15" s="545">
        <f t="shared" si="2"/>
        <v>722.86500000000001</v>
      </c>
      <c r="G15" s="545">
        <f t="shared" si="0"/>
        <v>766.23689999999999</v>
      </c>
      <c r="H15" s="562">
        <f t="shared" si="1"/>
        <v>796.88637600000004</v>
      </c>
      <c r="I15" s="456"/>
      <c r="J15" s="456"/>
      <c r="K15" s="456"/>
      <c r="L15" s="456"/>
      <c r="M15" s="456"/>
      <c r="N15" s="456"/>
      <c r="O15" s="456"/>
      <c r="P15" s="456"/>
      <c r="Q15" s="457"/>
      <c r="R15" s="458"/>
      <c r="S15" s="452"/>
    </row>
    <row r="16" spans="1:19" s="459" customFormat="1" x14ac:dyDescent="0.25">
      <c r="A16" s="461">
        <v>11</v>
      </c>
      <c r="B16" s="453" t="s">
        <v>654</v>
      </c>
      <c r="C16" s="453" t="s">
        <v>655</v>
      </c>
      <c r="D16" s="554">
        <v>919.83</v>
      </c>
      <c r="E16" s="455">
        <v>44448</v>
      </c>
      <c r="F16" s="545">
        <f t="shared" si="2"/>
        <v>1195.779</v>
      </c>
      <c r="G16" s="545">
        <f t="shared" si="0"/>
        <v>1267.52574</v>
      </c>
      <c r="H16" s="562">
        <f t="shared" si="1"/>
        <v>1318.2267696000001</v>
      </c>
      <c r="I16" s="456"/>
      <c r="J16" s="456"/>
      <c r="K16" s="456"/>
      <c r="L16" s="456"/>
      <c r="M16" s="456"/>
      <c r="N16" s="456"/>
      <c r="O16" s="456"/>
      <c r="P16" s="456"/>
      <c r="Q16" s="457"/>
      <c r="R16" s="458"/>
      <c r="S16" s="452"/>
    </row>
    <row r="17" spans="1:19" s="459" customFormat="1" x14ac:dyDescent="0.25">
      <c r="A17" s="461">
        <v>12</v>
      </c>
      <c r="B17" s="453" t="s">
        <v>668</v>
      </c>
      <c r="C17" s="453" t="s">
        <v>669</v>
      </c>
      <c r="D17" s="554">
        <v>15000</v>
      </c>
      <c r="E17" s="455">
        <v>44505</v>
      </c>
      <c r="F17" s="545">
        <f t="shared" si="2"/>
        <v>19500</v>
      </c>
      <c r="G17" s="545">
        <f t="shared" si="0"/>
        <v>20670</v>
      </c>
      <c r="H17" s="562">
        <f t="shared" si="1"/>
        <v>21496.799999999999</v>
      </c>
      <c r="I17" s="456"/>
      <c r="J17" s="456"/>
      <c r="K17" s="456"/>
      <c r="L17" s="456"/>
      <c r="M17" s="456"/>
      <c r="N17" s="456"/>
      <c r="O17" s="456"/>
      <c r="P17" s="456"/>
      <c r="Q17" s="457"/>
      <c r="R17" s="458"/>
      <c r="S17" s="452"/>
    </row>
    <row r="18" spans="1:19" s="459" customFormat="1" x14ac:dyDescent="0.25">
      <c r="A18" s="461">
        <v>13</v>
      </c>
      <c r="B18" s="453" t="s">
        <v>590</v>
      </c>
      <c r="C18" s="453" t="s">
        <v>591</v>
      </c>
      <c r="D18" s="554">
        <v>580</v>
      </c>
      <c r="E18" s="455">
        <v>44537</v>
      </c>
      <c r="F18" s="545">
        <f t="shared" si="2"/>
        <v>754</v>
      </c>
      <c r="G18" s="545">
        <f t="shared" si="0"/>
        <v>799.24</v>
      </c>
      <c r="H18" s="562">
        <f t="shared" si="1"/>
        <v>831.20960000000002</v>
      </c>
      <c r="I18" s="456"/>
      <c r="J18" s="456"/>
      <c r="K18" s="456"/>
      <c r="L18" s="456"/>
      <c r="M18" s="456"/>
      <c r="N18" s="456"/>
      <c r="O18" s="456"/>
      <c r="P18" s="456"/>
      <c r="Q18" s="457"/>
      <c r="R18" s="458"/>
      <c r="S18" s="452"/>
    </row>
    <row r="19" spans="1:19" s="459" customFormat="1" x14ac:dyDescent="0.25">
      <c r="A19" s="461">
        <v>14</v>
      </c>
      <c r="B19" s="453" t="s">
        <v>656</v>
      </c>
      <c r="C19" s="453" t="s">
        <v>657</v>
      </c>
      <c r="D19" s="554">
        <v>1496.28</v>
      </c>
      <c r="E19" s="455">
        <v>44589</v>
      </c>
      <c r="F19" s="545">
        <f t="shared" si="2"/>
        <v>1945.164</v>
      </c>
      <c r="G19" s="545">
        <f t="shared" si="0"/>
        <v>2061.8738400000002</v>
      </c>
      <c r="H19" s="562">
        <f t="shared" si="1"/>
        <v>2144.3487936000001</v>
      </c>
      <c r="I19" s="456"/>
      <c r="J19" s="456"/>
      <c r="K19" s="456"/>
      <c r="L19" s="456"/>
      <c r="M19" s="456"/>
      <c r="N19" s="456"/>
      <c r="O19" s="456"/>
      <c r="P19" s="456"/>
      <c r="Q19" s="457"/>
      <c r="R19" s="458"/>
      <c r="S19" s="452"/>
    </row>
    <row r="20" spans="1:19" s="459" customFormat="1" x14ac:dyDescent="0.25">
      <c r="A20" s="461">
        <v>16</v>
      </c>
      <c r="B20" s="453" t="s">
        <v>658</v>
      </c>
      <c r="C20" s="453" t="s">
        <v>659</v>
      </c>
      <c r="D20" s="554">
        <v>80581.25</v>
      </c>
      <c r="E20" s="455">
        <v>44651</v>
      </c>
      <c r="F20" s="545">
        <f t="shared" si="2"/>
        <v>104755.625</v>
      </c>
      <c r="G20" s="545">
        <f t="shared" si="0"/>
        <v>111040.96250000001</v>
      </c>
      <c r="H20" s="562">
        <f t="shared" si="1"/>
        <v>115482.60100000001</v>
      </c>
      <c r="I20" s="456"/>
      <c r="J20" s="456"/>
      <c r="K20" s="456"/>
      <c r="L20" s="456"/>
      <c r="M20" s="456"/>
      <c r="N20" s="456"/>
      <c r="O20" s="456"/>
      <c r="P20" s="456"/>
      <c r="Q20" s="457"/>
      <c r="R20" s="458"/>
      <c r="S20" s="452"/>
    </row>
    <row r="21" spans="1:19" s="452" customFormat="1" x14ac:dyDescent="0.25">
      <c r="A21" s="461">
        <v>17</v>
      </c>
      <c r="B21" s="453" t="s">
        <v>660</v>
      </c>
      <c r="C21" s="453" t="s">
        <v>661</v>
      </c>
      <c r="D21" s="554">
        <v>80581.25</v>
      </c>
      <c r="E21" s="455">
        <v>44651</v>
      </c>
      <c r="F21" s="545">
        <f t="shared" si="2"/>
        <v>104755.625</v>
      </c>
      <c r="G21" s="545">
        <f t="shared" si="0"/>
        <v>111040.96250000001</v>
      </c>
      <c r="H21" s="562">
        <f t="shared" si="1"/>
        <v>115482.60100000001</v>
      </c>
      <c r="I21" s="460"/>
      <c r="J21" s="460"/>
      <c r="K21" s="460"/>
      <c r="L21" s="460"/>
      <c r="M21" s="460"/>
      <c r="N21" s="460"/>
      <c r="O21" s="460"/>
      <c r="P21" s="456"/>
    </row>
    <row r="22" spans="1:19" s="452" customFormat="1" x14ac:dyDescent="0.25">
      <c r="A22" s="461">
        <v>18</v>
      </c>
      <c r="B22" s="453" t="s">
        <v>662</v>
      </c>
      <c r="C22" s="453" t="s">
        <v>663</v>
      </c>
      <c r="D22" s="554">
        <v>59863.75</v>
      </c>
      <c r="E22" s="455">
        <v>44651</v>
      </c>
      <c r="F22" s="545">
        <f t="shared" si="2"/>
        <v>77822.875</v>
      </c>
      <c r="G22" s="545">
        <f t="shared" si="0"/>
        <v>82492.247499999998</v>
      </c>
      <c r="H22" s="562">
        <f t="shared" si="1"/>
        <v>85791.937399999995</v>
      </c>
      <c r="I22" s="460"/>
      <c r="J22" s="460"/>
      <c r="K22" s="460"/>
      <c r="L22" s="460"/>
      <c r="M22" s="460"/>
      <c r="N22" s="460"/>
      <c r="O22" s="460"/>
      <c r="P22" s="456"/>
    </row>
    <row r="23" spans="1:19" s="452" customFormat="1" x14ac:dyDescent="0.25">
      <c r="A23" s="461">
        <v>19</v>
      </c>
      <c r="B23" s="453" t="s">
        <v>664</v>
      </c>
      <c r="C23" s="453" t="s">
        <v>665</v>
      </c>
      <c r="D23" s="554">
        <v>59863.75</v>
      </c>
      <c r="E23" s="455">
        <v>44651</v>
      </c>
      <c r="F23" s="545">
        <f t="shared" si="2"/>
        <v>77822.875</v>
      </c>
      <c r="G23" s="545">
        <f t="shared" si="0"/>
        <v>82492.247499999998</v>
      </c>
      <c r="H23" s="562">
        <f t="shared" si="1"/>
        <v>85791.937399999995</v>
      </c>
      <c r="I23" s="460"/>
      <c r="J23" s="460"/>
      <c r="K23" s="460"/>
      <c r="L23" s="460"/>
      <c r="M23" s="460"/>
      <c r="N23" s="460"/>
      <c r="O23" s="460"/>
      <c r="P23" s="456"/>
    </row>
    <row r="24" spans="1:19" s="452" customFormat="1" x14ac:dyDescent="0.25">
      <c r="A24" s="461">
        <v>20</v>
      </c>
      <c r="B24" s="453" t="s">
        <v>614</v>
      </c>
      <c r="C24" s="453" t="s">
        <v>615</v>
      </c>
      <c r="D24" s="554">
        <v>800</v>
      </c>
      <c r="E24" s="455">
        <v>44697</v>
      </c>
      <c r="F24" s="545">
        <f t="shared" si="2"/>
        <v>1040</v>
      </c>
      <c r="G24" s="545">
        <f t="shared" si="0"/>
        <v>1102.4000000000001</v>
      </c>
      <c r="H24" s="562">
        <f t="shared" si="1"/>
        <v>1146.4960000000001</v>
      </c>
      <c r="I24" s="460"/>
      <c r="J24" s="460"/>
      <c r="K24" s="460"/>
      <c r="L24" s="460"/>
      <c r="M24" s="460"/>
      <c r="N24" s="460"/>
      <c r="O24" s="460"/>
      <c r="P24" s="456"/>
    </row>
    <row r="25" spans="1:19" s="452" customFormat="1" x14ac:dyDescent="0.25">
      <c r="A25" s="461">
        <v>21</v>
      </c>
      <c r="B25" s="453" t="s">
        <v>616</v>
      </c>
      <c r="C25" s="453" t="s">
        <v>617</v>
      </c>
      <c r="D25" s="554">
        <v>800</v>
      </c>
      <c r="E25" s="455">
        <v>44697</v>
      </c>
      <c r="F25" s="545">
        <f t="shared" si="2"/>
        <v>1040</v>
      </c>
      <c r="G25" s="545">
        <f t="shared" si="0"/>
        <v>1102.4000000000001</v>
      </c>
      <c r="H25" s="562">
        <f t="shared" si="1"/>
        <v>1146.4960000000001</v>
      </c>
      <c r="I25" s="460"/>
      <c r="J25" s="460"/>
      <c r="K25" s="460"/>
      <c r="L25" s="460"/>
      <c r="M25" s="460"/>
      <c r="N25" s="460"/>
      <c r="O25" s="460"/>
      <c r="P25" s="456"/>
    </row>
    <row r="26" spans="1:19" s="452" customFormat="1" x14ac:dyDescent="0.25">
      <c r="A26" s="461">
        <v>22</v>
      </c>
      <c r="B26" s="453" t="s">
        <v>618</v>
      </c>
      <c r="C26" s="453" t="s">
        <v>619</v>
      </c>
      <c r="D26" s="554">
        <v>800</v>
      </c>
      <c r="E26" s="455">
        <v>44697</v>
      </c>
      <c r="F26" s="545">
        <f t="shared" si="2"/>
        <v>1040</v>
      </c>
      <c r="G26" s="545">
        <f t="shared" si="0"/>
        <v>1102.4000000000001</v>
      </c>
      <c r="H26" s="562">
        <f t="shared" si="1"/>
        <v>1146.4960000000001</v>
      </c>
      <c r="I26" s="460"/>
      <c r="J26" s="460"/>
      <c r="K26" s="460"/>
      <c r="L26" s="460"/>
      <c r="M26" s="460"/>
      <c r="N26" s="460"/>
      <c r="O26" s="460"/>
      <c r="P26" s="456"/>
    </row>
    <row r="27" spans="1:19" s="452" customFormat="1" x14ac:dyDescent="0.25">
      <c r="A27" s="461">
        <v>23</v>
      </c>
      <c r="B27" s="453" t="s">
        <v>620</v>
      </c>
      <c r="C27" s="453" t="s">
        <v>621</v>
      </c>
      <c r="D27" s="554">
        <v>800</v>
      </c>
      <c r="E27" s="455">
        <v>44697</v>
      </c>
      <c r="F27" s="545">
        <f t="shared" si="2"/>
        <v>1040</v>
      </c>
      <c r="G27" s="545">
        <f t="shared" si="0"/>
        <v>1102.4000000000001</v>
      </c>
      <c r="H27" s="562">
        <f t="shared" si="1"/>
        <v>1146.4960000000001</v>
      </c>
      <c r="I27" s="456"/>
      <c r="J27" s="456"/>
      <c r="K27" s="456"/>
      <c r="L27" s="456"/>
      <c r="M27" s="456"/>
      <c r="N27" s="456"/>
      <c r="O27" s="456"/>
      <c r="P27" s="456"/>
    </row>
    <row r="28" spans="1:19" s="452" customFormat="1" x14ac:dyDescent="0.25">
      <c r="A28" s="461">
        <v>24</v>
      </c>
      <c r="B28" s="453" t="s">
        <v>622</v>
      </c>
      <c r="C28" s="453" t="s">
        <v>623</v>
      </c>
      <c r="D28" s="554">
        <v>800</v>
      </c>
      <c r="E28" s="455">
        <v>44697</v>
      </c>
      <c r="F28" s="545">
        <f t="shared" si="2"/>
        <v>1040</v>
      </c>
      <c r="G28" s="545">
        <f t="shared" si="0"/>
        <v>1102.4000000000001</v>
      </c>
      <c r="H28" s="562">
        <f t="shared" si="1"/>
        <v>1146.4960000000001</v>
      </c>
      <c r="I28" s="456"/>
      <c r="J28" s="456"/>
      <c r="K28" s="456"/>
      <c r="L28" s="456"/>
      <c r="M28" s="456"/>
      <c r="N28" s="456"/>
      <c r="O28" s="456"/>
      <c r="P28" s="456"/>
    </row>
    <row r="29" spans="1:19" s="452" customFormat="1" x14ac:dyDescent="0.25">
      <c r="A29" s="461">
        <v>25</v>
      </c>
      <c r="B29" s="453" t="s">
        <v>624</v>
      </c>
      <c r="C29" s="453" t="s">
        <v>625</v>
      </c>
      <c r="D29" s="554">
        <v>800</v>
      </c>
      <c r="E29" s="455">
        <v>44697</v>
      </c>
      <c r="F29" s="545">
        <f t="shared" si="2"/>
        <v>1040</v>
      </c>
      <c r="G29" s="545">
        <f t="shared" si="0"/>
        <v>1102.4000000000001</v>
      </c>
      <c r="H29" s="562">
        <f t="shared" si="1"/>
        <v>1146.4960000000001</v>
      </c>
      <c r="I29" s="456"/>
      <c r="J29" s="456"/>
      <c r="K29" s="456"/>
      <c r="L29" s="456"/>
      <c r="M29" s="456"/>
      <c r="N29" s="456"/>
      <c r="O29" s="456"/>
      <c r="P29" s="456"/>
    </row>
    <row r="30" spans="1:19" s="452" customFormat="1" x14ac:dyDescent="0.25">
      <c r="A30" s="461">
        <v>26</v>
      </c>
      <c r="B30" s="453" t="s">
        <v>640</v>
      </c>
      <c r="C30" s="453" t="s">
        <v>641</v>
      </c>
      <c r="D30" s="554">
        <v>549.49</v>
      </c>
      <c r="E30" s="455">
        <v>44726</v>
      </c>
      <c r="F30" s="545">
        <f t="shared" si="2"/>
        <v>714.33699999999999</v>
      </c>
      <c r="G30" s="545">
        <f t="shared" si="0"/>
        <v>757.19722000000002</v>
      </c>
      <c r="H30" s="562">
        <f t="shared" si="1"/>
        <v>787.48510880000003</v>
      </c>
      <c r="I30" s="456"/>
      <c r="J30" s="456"/>
      <c r="K30" s="456"/>
      <c r="L30" s="456"/>
      <c r="M30" s="456"/>
      <c r="N30" s="456"/>
      <c r="O30" s="456"/>
      <c r="P30" s="456"/>
    </row>
    <row r="31" spans="1:19" s="452" customFormat="1" x14ac:dyDescent="0.25">
      <c r="A31" s="461">
        <v>27</v>
      </c>
      <c r="B31" s="453" t="s">
        <v>638</v>
      </c>
      <c r="C31" s="453" t="s">
        <v>639</v>
      </c>
      <c r="D31" s="554">
        <v>2702.48</v>
      </c>
      <c r="E31" s="455">
        <v>44761</v>
      </c>
      <c r="F31" s="545">
        <f t="shared" si="2"/>
        <v>3513.2240000000002</v>
      </c>
      <c r="G31" s="545">
        <f t="shared" si="0"/>
        <v>3724.0174400000005</v>
      </c>
      <c r="H31" s="562">
        <f t="shared" si="1"/>
        <v>3872.9781376000005</v>
      </c>
      <c r="I31" s="456"/>
      <c r="J31" s="456"/>
      <c r="K31" s="456"/>
      <c r="L31" s="456"/>
      <c r="M31" s="456"/>
      <c r="N31" s="456"/>
      <c r="O31" s="456"/>
      <c r="P31" s="456"/>
    </row>
    <row r="32" spans="1:19" s="452" customFormat="1" x14ac:dyDescent="0.25">
      <c r="A32" s="461">
        <v>28</v>
      </c>
      <c r="B32" s="453" t="s">
        <v>666</v>
      </c>
      <c r="C32" s="453" t="s">
        <v>667</v>
      </c>
      <c r="D32" s="554">
        <v>3198.34</v>
      </c>
      <c r="E32" s="455">
        <v>44761</v>
      </c>
      <c r="F32" s="545">
        <f t="shared" si="2"/>
        <v>4157.8420000000006</v>
      </c>
      <c r="G32" s="545">
        <f t="shared" si="0"/>
        <v>4407.3125200000004</v>
      </c>
      <c r="H32" s="562">
        <f t="shared" si="1"/>
        <v>4583.6050208000006</v>
      </c>
      <c r="I32" s="456"/>
      <c r="J32" s="456"/>
      <c r="K32" s="456"/>
      <c r="L32" s="456"/>
      <c r="M32" s="456"/>
      <c r="N32" s="456"/>
      <c r="O32" s="456"/>
      <c r="P32" s="456"/>
    </row>
    <row r="33" spans="1:19" s="452" customFormat="1" x14ac:dyDescent="0.25">
      <c r="A33" s="461">
        <v>29</v>
      </c>
      <c r="B33" s="453" t="s">
        <v>626</v>
      </c>
      <c r="C33" s="453" t="s">
        <v>627</v>
      </c>
      <c r="D33" s="554">
        <v>2720</v>
      </c>
      <c r="E33" s="455">
        <v>44763</v>
      </c>
      <c r="F33" s="545">
        <f t="shared" si="2"/>
        <v>3536</v>
      </c>
      <c r="G33" s="545">
        <f t="shared" si="0"/>
        <v>3748.1600000000003</v>
      </c>
      <c r="H33" s="562">
        <f t="shared" si="1"/>
        <v>3898.0864000000006</v>
      </c>
      <c r="I33" s="456"/>
      <c r="J33" s="456"/>
      <c r="K33" s="456"/>
      <c r="L33" s="456"/>
      <c r="M33" s="456"/>
      <c r="N33" s="456"/>
      <c r="O33" s="456"/>
      <c r="P33" s="456"/>
    </row>
    <row r="34" spans="1:19" s="452" customFormat="1" x14ac:dyDescent="0.25">
      <c r="A34" s="461">
        <v>30</v>
      </c>
      <c r="B34" s="453" t="s">
        <v>628</v>
      </c>
      <c r="C34" s="453" t="s">
        <v>629</v>
      </c>
      <c r="D34" s="554">
        <v>1724</v>
      </c>
      <c r="E34" s="455">
        <v>44763</v>
      </c>
      <c r="F34" s="545">
        <f t="shared" si="2"/>
        <v>2241.2000000000003</v>
      </c>
      <c r="G34" s="545">
        <f t="shared" si="0"/>
        <v>2375.6720000000005</v>
      </c>
      <c r="H34" s="562">
        <f t="shared" si="1"/>
        <v>2470.6988800000004</v>
      </c>
      <c r="I34" s="456"/>
      <c r="J34" s="456"/>
      <c r="K34" s="456"/>
      <c r="L34" s="456"/>
      <c r="M34" s="456"/>
      <c r="N34" s="456"/>
      <c r="O34" s="456"/>
      <c r="P34" s="456"/>
    </row>
    <row r="35" spans="1:19" s="459" customFormat="1" x14ac:dyDescent="0.25">
      <c r="A35" s="461">
        <v>31</v>
      </c>
      <c r="B35" s="453" t="s">
        <v>630</v>
      </c>
      <c r="C35" s="453" t="s">
        <v>631</v>
      </c>
      <c r="D35" s="554">
        <v>2340</v>
      </c>
      <c r="E35" s="455">
        <v>44763</v>
      </c>
      <c r="F35" s="545">
        <f t="shared" si="2"/>
        <v>3042</v>
      </c>
      <c r="G35" s="545">
        <f t="shared" si="0"/>
        <v>3224.52</v>
      </c>
      <c r="H35" s="562">
        <f t="shared" si="1"/>
        <v>3353.5008000000003</v>
      </c>
      <c r="I35" s="456"/>
      <c r="J35" s="456"/>
      <c r="K35" s="456"/>
      <c r="L35" s="456"/>
      <c r="M35" s="456"/>
      <c r="N35" s="456"/>
      <c r="O35" s="456"/>
      <c r="P35" s="456"/>
      <c r="Q35" s="458"/>
      <c r="R35" s="458"/>
      <c r="S35" s="452"/>
    </row>
    <row r="36" spans="1:19" s="452" customFormat="1" x14ac:dyDescent="0.25">
      <c r="A36" s="461">
        <v>32</v>
      </c>
      <c r="B36" s="453" t="s">
        <v>632</v>
      </c>
      <c r="C36" s="453" t="s">
        <v>633</v>
      </c>
      <c r="D36" s="554">
        <v>26109.34</v>
      </c>
      <c r="E36" s="455">
        <v>44763</v>
      </c>
      <c r="F36" s="545">
        <f t="shared" si="2"/>
        <v>33942.142</v>
      </c>
      <c r="G36" s="545">
        <f t="shared" si="0"/>
        <v>35978.67052</v>
      </c>
      <c r="H36" s="562">
        <f t="shared" si="1"/>
        <v>37417.8173408</v>
      </c>
      <c r="I36" s="456"/>
      <c r="J36" s="456"/>
      <c r="K36" s="456"/>
      <c r="L36" s="456"/>
      <c r="M36" s="456"/>
      <c r="N36" s="456"/>
      <c r="O36" s="456"/>
      <c r="P36" s="456"/>
    </row>
    <row r="37" spans="1:19" s="452" customFormat="1" x14ac:dyDescent="0.25">
      <c r="A37" s="461">
        <v>33</v>
      </c>
      <c r="B37" s="453" t="s">
        <v>634</v>
      </c>
      <c r="C37" s="453" t="s">
        <v>635</v>
      </c>
      <c r="D37" s="554">
        <v>14175</v>
      </c>
      <c r="E37" s="455">
        <v>44810</v>
      </c>
      <c r="F37" s="545">
        <f t="shared" si="2"/>
        <v>18427.5</v>
      </c>
      <c r="G37" s="545">
        <f t="shared" si="0"/>
        <v>19533.150000000001</v>
      </c>
      <c r="H37" s="562">
        <f t="shared" si="1"/>
        <v>20314.476000000002</v>
      </c>
      <c r="I37" s="456"/>
      <c r="J37" s="456"/>
      <c r="K37" s="456"/>
      <c r="L37" s="456"/>
      <c r="M37" s="456"/>
      <c r="N37" s="456"/>
      <c r="O37" s="456"/>
      <c r="P37" s="456"/>
    </row>
    <row r="38" spans="1:19" s="452" customFormat="1" x14ac:dyDescent="0.25">
      <c r="A38" s="461">
        <v>34</v>
      </c>
      <c r="B38" s="453" t="s">
        <v>636</v>
      </c>
      <c r="C38" s="453" t="s">
        <v>637</v>
      </c>
      <c r="D38" s="554">
        <v>14175</v>
      </c>
      <c r="E38" s="455">
        <v>44810</v>
      </c>
      <c r="F38" s="545">
        <f t="shared" si="2"/>
        <v>18427.5</v>
      </c>
      <c r="G38" s="545">
        <f t="shared" si="0"/>
        <v>19533.150000000001</v>
      </c>
      <c r="H38" s="562">
        <f t="shared" si="1"/>
        <v>20314.476000000002</v>
      </c>
      <c r="I38" s="456"/>
      <c r="J38" s="456"/>
      <c r="K38" s="456"/>
      <c r="L38" s="456"/>
      <c r="M38" s="456"/>
      <c r="N38" s="456"/>
      <c r="O38" s="456"/>
      <c r="P38" s="456"/>
    </row>
    <row r="39" spans="1:19" s="452" customFormat="1" x14ac:dyDescent="0.25">
      <c r="A39" s="461">
        <v>35</v>
      </c>
      <c r="B39" s="453" t="s">
        <v>672</v>
      </c>
      <c r="C39" s="453" t="s">
        <v>673</v>
      </c>
      <c r="D39" s="554">
        <v>30020.91</v>
      </c>
      <c r="E39" s="455">
        <v>44879</v>
      </c>
      <c r="F39" s="545">
        <f t="shared" si="2"/>
        <v>39027.183000000005</v>
      </c>
      <c r="G39" s="545">
        <f t="shared" si="0"/>
        <v>41368.813980000006</v>
      </c>
      <c r="H39" s="562">
        <f t="shared" si="1"/>
        <v>43023.566539200008</v>
      </c>
    </row>
    <row r="40" spans="1:19" s="452" customFormat="1" x14ac:dyDescent="0.25">
      <c r="A40" s="461">
        <v>36</v>
      </c>
      <c r="B40" s="453" t="s">
        <v>881</v>
      </c>
      <c r="C40" s="453" t="s">
        <v>901</v>
      </c>
      <c r="D40" s="554">
        <v>4094</v>
      </c>
      <c r="E40" s="455">
        <v>44931</v>
      </c>
      <c r="F40" s="545">
        <v>4094</v>
      </c>
      <c r="G40" s="545">
        <f t="shared" si="0"/>
        <v>4339.6400000000003</v>
      </c>
      <c r="H40" s="562">
        <f t="shared" si="1"/>
        <v>4513.2256000000007</v>
      </c>
    </row>
    <row r="41" spans="1:19" s="452" customFormat="1" x14ac:dyDescent="0.25">
      <c r="A41" s="461">
        <v>37</v>
      </c>
      <c r="B41" s="453" t="s">
        <v>882</v>
      </c>
      <c r="C41" s="453" t="s">
        <v>902</v>
      </c>
      <c r="D41" s="554">
        <v>43085.83</v>
      </c>
      <c r="E41" s="455">
        <v>45199</v>
      </c>
      <c r="F41" s="545">
        <v>43085.83</v>
      </c>
      <c r="G41" s="545">
        <f t="shared" si="0"/>
        <v>45670.979800000001</v>
      </c>
      <c r="H41" s="562">
        <f t="shared" si="1"/>
        <v>47497.818992</v>
      </c>
    </row>
    <row r="42" spans="1:19" s="452" customFormat="1" x14ac:dyDescent="0.25">
      <c r="A42" s="461">
        <v>38</v>
      </c>
      <c r="B42" s="453" t="s">
        <v>883</v>
      </c>
      <c r="C42" s="453" t="s">
        <v>903</v>
      </c>
      <c r="D42" s="554">
        <v>206488.26</v>
      </c>
      <c r="E42" s="455">
        <v>45107</v>
      </c>
      <c r="F42" s="545">
        <v>206488.26</v>
      </c>
      <c r="G42" s="545">
        <f t="shared" si="0"/>
        <v>218877.55560000002</v>
      </c>
      <c r="H42" s="562">
        <f t="shared" si="1"/>
        <v>227632.65782400002</v>
      </c>
    </row>
    <row r="43" spans="1:19" s="452" customFormat="1" x14ac:dyDescent="0.25">
      <c r="A43" s="461">
        <v>39</v>
      </c>
      <c r="B43" s="453" t="s">
        <v>884</v>
      </c>
      <c r="C43" s="453" t="s">
        <v>904</v>
      </c>
      <c r="D43" s="554">
        <v>4250</v>
      </c>
      <c r="E43" s="455">
        <v>45243</v>
      </c>
      <c r="F43" s="545">
        <v>4250</v>
      </c>
      <c r="G43" s="545">
        <f t="shared" si="0"/>
        <v>4505</v>
      </c>
      <c r="H43" s="562">
        <f t="shared" si="1"/>
        <v>4685.2</v>
      </c>
    </row>
    <row r="44" spans="1:19" s="452" customFormat="1" x14ac:dyDescent="0.25">
      <c r="A44" s="461">
        <v>40</v>
      </c>
      <c r="B44" s="453" t="s">
        <v>885</v>
      </c>
      <c r="C44" s="453" t="s">
        <v>905</v>
      </c>
      <c r="D44" s="554">
        <v>999</v>
      </c>
      <c r="E44" s="455">
        <v>44935</v>
      </c>
      <c r="F44" s="545">
        <v>999</v>
      </c>
      <c r="G44" s="545">
        <f t="shared" si="0"/>
        <v>1058.94</v>
      </c>
      <c r="H44" s="562">
        <f t="shared" si="1"/>
        <v>1101.2976000000001</v>
      </c>
    </row>
    <row r="45" spans="1:19" s="452" customFormat="1" x14ac:dyDescent="0.25">
      <c r="A45" s="461">
        <v>41</v>
      </c>
      <c r="B45" s="453" t="s">
        <v>886</v>
      </c>
      <c r="C45" s="453" t="s">
        <v>906</v>
      </c>
      <c r="D45" s="554">
        <v>740</v>
      </c>
      <c r="E45" s="455">
        <v>44984</v>
      </c>
      <c r="F45" s="545">
        <v>740</v>
      </c>
      <c r="G45" s="545">
        <f t="shared" si="0"/>
        <v>784.40000000000009</v>
      </c>
      <c r="H45" s="562">
        <f t="shared" si="1"/>
        <v>815.77600000000007</v>
      </c>
    </row>
    <row r="46" spans="1:19" s="452" customFormat="1" x14ac:dyDescent="0.25">
      <c r="A46" s="461">
        <v>42</v>
      </c>
      <c r="B46" s="453" t="s">
        <v>887</v>
      </c>
      <c r="C46" s="453" t="s">
        <v>907</v>
      </c>
      <c r="D46" s="554">
        <v>3425</v>
      </c>
      <c r="E46" s="455">
        <v>44985</v>
      </c>
      <c r="F46" s="545">
        <v>3425</v>
      </c>
      <c r="G46" s="545">
        <f t="shared" si="0"/>
        <v>3630.5</v>
      </c>
      <c r="H46" s="562">
        <f t="shared" si="1"/>
        <v>3775.7200000000003</v>
      </c>
    </row>
    <row r="47" spans="1:19" s="452" customFormat="1" x14ac:dyDescent="0.25">
      <c r="A47" s="461">
        <v>43</v>
      </c>
      <c r="B47" s="453" t="s">
        <v>888</v>
      </c>
      <c r="C47" s="453" t="s">
        <v>908</v>
      </c>
      <c r="D47" s="554">
        <v>41204.199999999997</v>
      </c>
      <c r="E47" s="455">
        <v>44999</v>
      </c>
      <c r="F47" s="545">
        <v>41204.199999999997</v>
      </c>
      <c r="G47" s="545">
        <f t="shared" si="0"/>
        <v>43676.451999999997</v>
      </c>
      <c r="H47" s="562">
        <f t="shared" si="1"/>
        <v>45423.51008</v>
      </c>
    </row>
    <row r="48" spans="1:19" s="452" customFormat="1" x14ac:dyDescent="0.25">
      <c r="A48" s="461">
        <v>44</v>
      </c>
      <c r="B48" s="453" t="s">
        <v>889</v>
      </c>
      <c r="C48" s="453" t="s">
        <v>909</v>
      </c>
      <c r="D48" s="554">
        <v>820</v>
      </c>
      <c r="E48" s="455">
        <v>45077</v>
      </c>
      <c r="F48" s="545">
        <v>820</v>
      </c>
      <c r="G48" s="545">
        <f t="shared" si="0"/>
        <v>869.2</v>
      </c>
      <c r="H48" s="562">
        <f t="shared" si="1"/>
        <v>903.96800000000007</v>
      </c>
    </row>
    <row r="49" spans="1:8" s="452" customFormat="1" x14ac:dyDescent="0.25">
      <c r="A49" s="461">
        <v>45</v>
      </c>
      <c r="B49" s="453" t="s">
        <v>890</v>
      </c>
      <c r="C49" s="453" t="s">
        <v>910</v>
      </c>
      <c r="D49" s="554">
        <v>820</v>
      </c>
      <c r="E49" s="455">
        <v>45077</v>
      </c>
      <c r="F49" s="545">
        <v>820</v>
      </c>
      <c r="G49" s="545">
        <f t="shared" si="0"/>
        <v>869.2</v>
      </c>
      <c r="H49" s="562">
        <f t="shared" si="1"/>
        <v>903.96800000000007</v>
      </c>
    </row>
    <row r="50" spans="1:8" s="452" customFormat="1" x14ac:dyDescent="0.25">
      <c r="A50" s="461">
        <v>46</v>
      </c>
      <c r="B50" s="453" t="s">
        <v>891</v>
      </c>
      <c r="C50" s="453" t="s">
        <v>911</v>
      </c>
      <c r="D50" s="554">
        <v>820</v>
      </c>
      <c r="E50" s="455">
        <v>45077</v>
      </c>
      <c r="F50" s="545">
        <v>820</v>
      </c>
      <c r="G50" s="545">
        <f t="shared" si="0"/>
        <v>869.2</v>
      </c>
      <c r="H50" s="562">
        <f t="shared" si="1"/>
        <v>903.96800000000007</v>
      </c>
    </row>
    <row r="51" spans="1:8" s="452" customFormat="1" x14ac:dyDescent="0.25">
      <c r="A51" s="461">
        <v>47</v>
      </c>
      <c r="B51" s="453" t="s">
        <v>892</v>
      </c>
      <c r="C51" s="453" t="s">
        <v>912</v>
      </c>
      <c r="D51" s="554">
        <v>820</v>
      </c>
      <c r="E51" s="455">
        <v>45077</v>
      </c>
      <c r="F51" s="545">
        <v>820</v>
      </c>
      <c r="G51" s="545">
        <f t="shared" si="0"/>
        <v>869.2</v>
      </c>
      <c r="H51" s="562">
        <f t="shared" si="1"/>
        <v>903.96800000000007</v>
      </c>
    </row>
    <row r="52" spans="1:8" s="452" customFormat="1" x14ac:dyDescent="0.25">
      <c r="A52" s="461">
        <v>48</v>
      </c>
      <c r="B52" s="453" t="s">
        <v>893</v>
      </c>
      <c r="C52" s="453" t="s">
        <v>913</v>
      </c>
      <c r="D52" s="554">
        <v>820</v>
      </c>
      <c r="E52" s="455">
        <v>45077</v>
      </c>
      <c r="F52" s="545">
        <v>820</v>
      </c>
      <c r="G52" s="545">
        <f t="shared" si="0"/>
        <v>869.2</v>
      </c>
      <c r="H52" s="562">
        <f t="shared" si="1"/>
        <v>903.96800000000007</v>
      </c>
    </row>
    <row r="53" spans="1:8" s="452" customFormat="1" x14ac:dyDescent="0.25">
      <c r="A53" s="461">
        <v>49</v>
      </c>
      <c r="B53" s="453" t="s">
        <v>894</v>
      </c>
      <c r="C53" s="453" t="s">
        <v>914</v>
      </c>
      <c r="D53" s="554">
        <v>820</v>
      </c>
      <c r="E53" s="455">
        <v>45077</v>
      </c>
      <c r="F53" s="545">
        <v>820</v>
      </c>
      <c r="G53" s="545">
        <f t="shared" si="0"/>
        <v>869.2</v>
      </c>
      <c r="H53" s="562">
        <f t="shared" si="1"/>
        <v>903.96800000000007</v>
      </c>
    </row>
    <row r="54" spans="1:8" s="452" customFormat="1" x14ac:dyDescent="0.25">
      <c r="A54" s="461">
        <v>50</v>
      </c>
      <c r="B54" s="453" t="s">
        <v>895</v>
      </c>
      <c r="C54" s="453" t="s">
        <v>915</v>
      </c>
      <c r="D54" s="554">
        <v>820</v>
      </c>
      <c r="E54" s="455">
        <v>45077</v>
      </c>
      <c r="F54" s="545">
        <v>820</v>
      </c>
      <c r="G54" s="545">
        <f t="shared" si="0"/>
        <v>869.2</v>
      </c>
      <c r="H54" s="562">
        <f t="shared" si="1"/>
        <v>903.96800000000007</v>
      </c>
    </row>
    <row r="55" spans="1:8" s="452" customFormat="1" x14ac:dyDescent="0.25">
      <c r="A55" s="461">
        <v>51</v>
      </c>
      <c r="B55" s="453" t="s">
        <v>896</v>
      </c>
      <c r="C55" s="453" t="s">
        <v>916</v>
      </c>
      <c r="D55" s="554">
        <v>820</v>
      </c>
      <c r="E55" s="455">
        <v>45077</v>
      </c>
      <c r="F55" s="545">
        <v>820</v>
      </c>
      <c r="G55" s="545">
        <f t="shared" si="0"/>
        <v>869.2</v>
      </c>
      <c r="H55" s="562">
        <f t="shared" si="1"/>
        <v>903.96800000000007</v>
      </c>
    </row>
    <row r="56" spans="1:8" s="452" customFormat="1" x14ac:dyDescent="0.25">
      <c r="A56" s="461">
        <v>52</v>
      </c>
      <c r="B56" s="453" t="s">
        <v>897</v>
      </c>
      <c r="C56" s="453" t="s">
        <v>917</v>
      </c>
      <c r="D56" s="554">
        <v>820</v>
      </c>
      <c r="E56" s="455">
        <v>45077</v>
      </c>
      <c r="F56" s="545">
        <v>820</v>
      </c>
      <c r="G56" s="545">
        <f t="shared" si="0"/>
        <v>869.2</v>
      </c>
      <c r="H56" s="562">
        <f t="shared" si="1"/>
        <v>903.96800000000007</v>
      </c>
    </row>
    <row r="57" spans="1:8" s="452" customFormat="1" x14ac:dyDescent="0.25">
      <c r="A57" s="461">
        <v>53</v>
      </c>
      <c r="B57" s="453" t="s">
        <v>898</v>
      </c>
      <c r="C57" s="453" t="s">
        <v>918</v>
      </c>
      <c r="D57" s="554">
        <v>820</v>
      </c>
      <c r="E57" s="455">
        <v>45077</v>
      </c>
      <c r="F57" s="545">
        <v>820</v>
      </c>
      <c r="G57" s="545">
        <f t="shared" si="0"/>
        <v>869.2</v>
      </c>
      <c r="H57" s="562">
        <f t="shared" si="1"/>
        <v>903.96800000000007</v>
      </c>
    </row>
    <row r="58" spans="1:8" s="452" customFormat="1" x14ac:dyDescent="0.25">
      <c r="A58" s="461">
        <v>54</v>
      </c>
      <c r="B58" s="453" t="s">
        <v>899</v>
      </c>
      <c r="C58" s="453" t="s">
        <v>919</v>
      </c>
      <c r="D58" s="554">
        <v>3471.07</v>
      </c>
      <c r="E58" s="455">
        <v>45181</v>
      </c>
      <c r="F58" s="545">
        <v>3471.07</v>
      </c>
      <c r="G58" s="545">
        <f t="shared" si="0"/>
        <v>3679.3342000000002</v>
      </c>
      <c r="H58" s="562">
        <f t="shared" si="1"/>
        <v>3826.5075680000004</v>
      </c>
    </row>
    <row r="59" spans="1:8" s="452" customFormat="1" x14ac:dyDescent="0.25">
      <c r="A59" s="461">
        <v>55</v>
      </c>
      <c r="B59" s="453" t="s">
        <v>900</v>
      </c>
      <c r="C59" s="453" t="s">
        <v>920</v>
      </c>
      <c r="D59" s="554">
        <v>4725.13</v>
      </c>
      <c r="E59" s="455">
        <v>45230</v>
      </c>
      <c r="F59" s="545">
        <v>4725.13</v>
      </c>
      <c r="G59" s="545">
        <f t="shared" si="0"/>
        <v>5008.6378000000004</v>
      </c>
      <c r="H59" s="562">
        <f t="shared" si="1"/>
        <v>5208.9833120000003</v>
      </c>
    </row>
    <row r="60" spans="1:8" x14ac:dyDescent="0.25">
      <c r="D60" s="555">
        <f>SUM(D6:D59)</f>
        <v>728374.71</v>
      </c>
      <c r="F60" s="546">
        <f>SUM(F6:F59)</f>
        <v>850682.37599999981</v>
      </c>
      <c r="G60" s="547">
        <f>F60*(1+$I$2)</f>
        <v>901723.31855999981</v>
      </c>
      <c r="H60" s="564">
        <f t="shared" si="1"/>
        <v>937792.25130239979</v>
      </c>
    </row>
    <row r="61" spans="1:8" x14ac:dyDescent="0.25">
      <c r="D61" s="553"/>
      <c r="F61" s="546"/>
      <c r="G61" s="547"/>
      <c r="H61" s="563"/>
    </row>
    <row r="62" spans="1:8" x14ac:dyDescent="0.25">
      <c r="G62" s="456"/>
    </row>
    <row r="63" spans="1:8" x14ac:dyDescent="0.25">
      <c r="B63" s="451" t="s">
        <v>777</v>
      </c>
      <c r="G63" s="456"/>
    </row>
    <row r="64" spans="1:8" x14ac:dyDescent="0.25">
      <c r="A64" s="465" t="s">
        <v>6</v>
      </c>
      <c r="B64" s="465" t="s">
        <v>689</v>
      </c>
      <c r="C64" s="465" t="s">
        <v>686</v>
      </c>
      <c r="D64" s="465" t="s">
        <v>687</v>
      </c>
      <c r="E64" s="465" t="s">
        <v>688</v>
      </c>
      <c r="G64" s="456"/>
    </row>
    <row r="65" spans="1:19" s="452" customFormat="1" x14ac:dyDescent="0.25">
      <c r="A65" s="461">
        <v>1</v>
      </c>
      <c r="B65" s="453" t="s">
        <v>676</v>
      </c>
      <c r="C65" s="461" t="s">
        <v>677</v>
      </c>
      <c r="D65" s="454">
        <v>782.3</v>
      </c>
      <c r="E65" s="462">
        <v>42538</v>
      </c>
      <c r="F65" s="545">
        <f>D65*(1+$H$2)</f>
        <v>1016.99</v>
      </c>
      <c r="G65" s="545">
        <f>F65*(1+$I$2)</f>
        <v>1078.0094000000001</v>
      </c>
      <c r="H65" s="562">
        <f>G65*(1+$J$2)</f>
        <v>1121.1297760000002</v>
      </c>
      <c r="I65" s="456"/>
      <c r="J65" s="456"/>
      <c r="K65" s="456"/>
      <c r="L65" s="456"/>
      <c r="M65" s="456"/>
      <c r="N65" s="456"/>
      <c r="O65" s="456"/>
      <c r="P65" s="456"/>
    </row>
    <row r="66" spans="1:19" s="452" customFormat="1" x14ac:dyDescent="0.25">
      <c r="A66" s="461">
        <v>2</v>
      </c>
      <c r="B66" s="501" t="s">
        <v>678</v>
      </c>
      <c r="C66" s="502" t="s">
        <v>679</v>
      </c>
      <c r="D66" s="503">
        <v>2963.86</v>
      </c>
      <c r="E66" s="504">
        <v>42538</v>
      </c>
      <c r="F66" s="545">
        <f t="shared" ref="F66:F78" si="3">D66*(1+$H$2)</f>
        <v>3853.0180000000005</v>
      </c>
      <c r="G66" s="545">
        <f t="shared" si="0"/>
        <v>4084.1990800000008</v>
      </c>
      <c r="H66" s="562">
        <f t="shared" ref="H66:H79" si="4">G66*(1+$J$2)</f>
        <v>4247.5670432000006</v>
      </c>
      <c r="I66" s="456"/>
      <c r="J66" s="456"/>
      <c r="K66" s="456"/>
      <c r="L66" s="456"/>
      <c r="M66" s="456"/>
      <c r="N66" s="456"/>
      <c r="O66" s="456"/>
      <c r="P66" s="456"/>
    </row>
    <row r="67" spans="1:19" s="452" customFormat="1" x14ac:dyDescent="0.25">
      <c r="A67" s="461">
        <v>3</v>
      </c>
      <c r="B67" s="453" t="s">
        <v>598</v>
      </c>
      <c r="C67" s="453" t="s">
        <v>599</v>
      </c>
      <c r="D67" s="454">
        <v>650</v>
      </c>
      <c r="E67" s="455">
        <v>42552</v>
      </c>
      <c r="F67" s="545">
        <f t="shared" si="3"/>
        <v>845</v>
      </c>
      <c r="G67" s="545">
        <f t="shared" si="0"/>
        <v>895.7</v>
      </c>
      <c r="H67" s="562">
        <f t="shared" si="4"/>
        <v>931.52800000000013</v>
      </c>
      <c r="I67" s="456"/>
      <c r="J67" s="456"/>
      <c r="K67" s="456"/>
      <c r="L67" s="456"/>
      <c r="M67" s="456"/>
      <c r="N67" s="456"/>
      <c r="O67" s="456"/>
      <c r="P67" s="456"/>
    </row>
    <row r="68" spans="1:19" s="452" customFormat="1" x14ac:dyDescent="0.25">
      <c r="A68" s="461">
        <v>4</v>
      </c>
      <c r="B68" s="453" t="s">
        <v>642</v>
      </c>
      <c r="C68" s="461" t="s">
        <v>643</v>
      </c>
      <c r="D68" s="454">
        <v>1400</v>
      </c>
      <c r="E68" s="462">
        <v>42641</v>
      </c>
      <c r="F68" s="545">
        <f t="shared" si="3"/>
        <v>1820</v>
      </c>
      <c r="G68" s="545">
        <f t="shared" si="0"/>
        <v>1929.2</v>
      </c>
      <c r="H68" s="562">
        <f t="shared" si="4"/>
        <v>2006.3680000000002</v>
      </c>
      <c r="I68" s="456"/>
      <c r="J68" s="456"/>
      <c r="K68" s="456"/>
      <c r="L68" s="456"/>
      <c r="M68" s="456"/>
      <c r="N68" s="456"/>
      <c r="O68" s="456"/>
      <c r="P68" s="456"/>
    </row>
    <row r="69" spans="1:19" s="452" customFormat="1" x14ac:dyDescent="0.25">
      <c r="A69" s="461">
        <v>5</v>
      </c>
      <c r="B69" s="501" t="s">
        <v>829</v>
      </c>
      <c r="C69" s="501" t="s">
        <v>589</v>
      </c>
      <c r="D69" s="503">
        <v>385146.61</v>
      </c>
      <c r="E69" s="505">
        <v>43404</v>
      </c>
      <c r="F69" s="545">
        <f t="shared" si="3"/>
        <v>500690.59299999999</v>
      </c>
      <c r="G69" s="545">
        <f t="shared" si="0"/>
        <v>530732.02858000004</v>
      </c>
      <c r="H69" s="562">
        <f t="shared" si="4"/>
        <v>551961.30972320004</v>
      </c>
      <c r="I69" s="456"/>
      <c r="J69" s="456"/>
      <c r="K69" s="456"/>
      <c r="L69" s="456"/>
      <c r="M69" s="456"/>
      <c r="N69" s="456"/>
      <c r="O69" s="456"/>
      <c r="P69" s="456"/>
    </row>
    <row r="70" spans="1:19" s="452" customFormat="1" x14ac:dyDescent="0.25">
      <c r="A70" s="461">
        <v>6</v>
      </c>
      <c r="B70" s="501" t="s">
        <v>680</v>
      </c>
      <c r="C70" s="501" t="s">
        <v>681</v>
      </c>
      <c r="D70" s="503">
        <v>20440</v>
      </c>
      <c r="E70" s="505">
        <v>43556</v>
      </c>
      <c r="F70" s="545">
        <f t="shared" si="3"/>
        <v>26572</v>
      </c>
      <c r="G70" s="545">
        <f t="shared" si="0"/>
        <v>28166.32</v>
      </c>
      <c r="H70" s="562">
        <f t="shared" si="4"/>
        <v>29292.9728</v>
      </c>
      <c r="I70" s="456"/>
      <c r="J70" s="456"/>
      <c r="K70" s="456"/>
      <c r="L70" s="456"/>
      <c r="M70" s="456"/>
      <c r="N70" s="456"/>
      <c r="O70" s="456"/>
      <c r="P70" s="456"/>
    </row>
    <row r="71" spans="1:19" s="452" customFormat="1" x14ac:dyDescent="0.25">
      <c r="A71" s="461">
        <v>7</v>
      </c>
      <c r="B71" s="501" t="s">
        <v>682</v>
      </c>
      <c r="C71" s="501" t="s">
        <v>683</v>
      </c>
      <c r="D71" s="503">
        <v>20440</v>
      </c>
      <c r="E71" s="505">
        <v>43556</v>
      </c>
      <c r="F71" s="545">
        <f t="shared" si="3"/>
        <v>26572</v>
      </c>
      <c r="G71" s="545">
        <f t="shared" si="0"/>
        <v>28166.32</v>
      </c>
      <c r="H71" s="562">
        <f t="shared" si="4"/>
        <v>29292.9728</v>
      </c>
      <c r="I71" s="458"/>
      <c r="J71" s="458"/>
      <c r="K71" s="458"/>
      <c r="L71" s="458"/>
      <c r="M71" s="458"/>
      <c r="N71" s="458"/>
      <c r="O71" s="458"/>
      <c r="P71" s="458"/>
    </row>
    <row r="72" spans="1:19" s="459" customFormat="1" x14ac:dyDescent="0.25">
      <c r="A72" s="461">
        <v>8</v>
      </c>
      <c r="B72" s="453" t="s">
        <v>594</v>
      </c>
      <c r="C72" s="453" t="s">
        <v>595</v>
      </c>
      <c r="D72" s="454">
        <v>1080</v>
      </c>
      <c r="E72" s="455">
        <v>43616</v>
      </c>
      <c r="F72" s="545">
        <f t="shared" si="3"/>
        <v>1404</v>
      </c>
      <c r="G72" s="545">
        <f t="shared" si="0"/>
        <v>1488.24</v>
      </c>
      <c r="H72" s="562">
        <f t="shared" si="4"/>
        <v>1547.7696000000001</v>
      </c>
      <c r="I72" s="458"/>
      <c r="J72" s="458"/>
      <c r="K72" s="458"/>
      <c r="L72" s="458"/>
      <c r="M72" s="458"/>
      <c r="N72" s="458"/>
      <c r="O72" s="458"/>
      <c r="P72" s="458"/>
      <c r="Q72" s="458"/>
      <c r="R72" s="458"/>
      <c r="S72" s="452"/>
    </row>
    <row r="73" spans="1:19" s="459" customFormat="1" x14ac:dyDescent="0.25">
      <c r="A73" s="461">
        <v>9</v>
      </c>
      <c r="B73" s="453" t="s">
        <v>670</v>
      </c>
      <c r="C73" s="453" t="s">
        <v>671</v>
      </c>
      <c r="D73" s="454">
        <v>1570</v>
      </c>
      <c r="E73" s="455">
        <v>43836</v>
      </c>
      <c r="F73" s="545">
        <f t="shared" si="3"/>
        <v>2041</v>
      </c>
      <c r="G73" s="545">
        <f t="shared" si="0"/>
        <v>2163.46</v>
      </c>
      <c r="H73" s="562">
        <f t="shared" si="4"/>
        <v>2249.9983999999999</v>
      </c>
      <c r="I73" s="458"/>
      <c r="J73" s="458"/>
      <c r="K73" s="458"/>
      <c r="L73" s="458"/>
      <c r="M73" s="458"/>
      <c r="N73" s="458"/>
      <c r="O73" s="458"/>
      <c r="P73" s="458"/>
      <c r="Q73" s="458"/>
      <c r="R73" s="458"/>
      <c r="S73" s="452"/>
    </row>
    <row r="74" spans="1:19" s="459" customFormat="1" x14ac:dyDescent="0.25">
      <c r="A74" s="461">
        <v>10</v>
      </c>
      <c r="B74" s="453" t="s">
        <v>648</v>
      </c>
      <c r="C74" s="463" t="s">
        <v>649</v>
      </c>
      <c r="D74" s="454">
        <v>2710</v>
      </c>
      <c r="E74" s="455">
        <v>44165</v>
      </c>
      <c r="F74" s="545">
        <f t="shared" si="3"/>
        <v>3523</v>
      </c>
      <c r="G74" s="545">
        <f t="shared" si="0"/>
        <v>3734.38</v>
      </c>
      <c r="H74" s="562">
        <f t="shared" si="4"/>
        <v>3883.7552000000001</v>
      </c>
      <c r="I74" s="456"/>
      <c r="J74" s="456"/>
      <c r="K74" s="456"/>
      <c r="L74" s="456"/>
      <c r="M74" s="456"/>
      <c r="N74" s="456"/>
      <c r="O74" s="456"/>
      <c r="P74" s="456"/>
      <c r="Q74" s="457"/>
      <c r="R74" s="458"/>
      <c r="S74" s="452"/>
    </row>
    <row r="75" spans="1:19" s="452" customFormat="1" x14ac:dyDescent="0.25">
      <c r="A75" s="461">
        <v>11</v>
      </c>
      <c r="B75" s="453" t="s">
        <v>650</v>
      </c>
      <c r="C75" s="463" t="s">
        <v>651</v>
      </c>
      <c r="D75" s="454">
        <v>2710</v>
      </c>
      <c r="E75" s="455">
        <v>44165</v>
      </c>
      <c r="F75" s="545">
        <f t="shared" si="3"/>
        <v>3523</v>
      </c>
      <c r="G75" s="545">
        <f t="shared" si="0"/>
        <v>3734.38</v>
      </c>
      <c r="H75" s="562">
        <f t="shared" si="4"/>
        <v>3883.7552000000001</v>
      </c>
      <c r="I75" s="460"/>
      <c r="J75" s="460"/>
      <c r="K75" s="460"/>
      <c r="L75" s="460"/>
      <c r="M75" s="460"/>
      <c r="N75" s="460"/>
      <c r="O75" s="460"/>
      <c r="P75" s="456"/>
    </row>
    <row r="76" spans="1:19" x14ac:dyDescent="0.25">
      <c r="A76" s="461">
        <v>12</v>
      </c>
      <c r="B76" s="453" t="s">
        <v>612</v>
      </c>
      <c r="C76" s="453" t="s">
        <v>613</v>
      </c>
      <c r="D76" s="454">
        <v>1820</v>
      </c>
      <c r="E76" s="455">
        <v>44200</v>
      </c>
      <c r="F76" s="545">
        <f>D76*(1+$H$2)</f>
        <v>2366</v>
      </c>
      <c r="G76" s="545">
        <f t="shared" si="0"/>
        <v>2507.96</v>
      </c>
      <c r="H76" s="562">
        <f t="shared" si="4"/>
        <v>2608.2784000000001</v>
      </c>
    </row>
    <row r="77" spans="1:19" s="452" customFormat="1" x14ac:dyDescent="0.25">
      <c r="A77" s="461">
        <v>13</v>
      </c>
      <c r="B77" s="453" t="s">
        <v>644</v>
      </c>
      <c r="C77" s="453" t="s">
        <v>645</v>
      </c>
      <c r="D77" s="454">
        <v>4619</v>
      </c>
      <c r="E77" s="455">
        <v>44245</v>
      </c>
      <c r="F77" s="545">
        <f t="shared" si="3"/>
        <v>6004.7</v>
      </c>
      <c r="G77" s="545">
        <f t="shared" si="0"/>
        <v>6364.982</v>
      </c>
      <c r="H77" s="562">
        <f t="shared" si="4"/>
        <v>6619.5812800000003</v>
      </c>
      <c r="I77" s="458"/>
      <c r="J77" s="458"/>
      <c r="K77" s="458"/>
      <c r="L77" s="458"/>
      <c r="M77" s="458"/>
      <c r="N77" s="458"/>
      <c r="O77" s="458"/>
      <c r="P77" s="458"/>
    </row>
    <row r="78" spans="1:19" s="459" customFormat="1" x14ac:dyDescent="0.25">
      <c r="A78" s="461">
        <v>14</v>
      </c>
      <c r="B78" s="453" t="s">
        <v>646</v>
      </c>
      <c r="C78" s="453" t="s">
        <v>647</v>
      </c>
      <c r="D78" s="454">
        <v>4619</v>
      </c>
      <c r="E78" s="455">
        <v>44245</v>
      </c>
      <c r="F78" s="545">
        <f t="shared" si="3"/>
        <v>6004.7</v>
      </c>
      <c r="G78" s="545">
        <f t="shared" si="0"/>
        <v>6364.982</v>
      </c>
      <c r="H78" s="562">
        <f t="shared" si="4"/>
        <v>6619.5812800000003</v>
      </c>
      <c r="I78" s="458"/>
      <c r="J78" s="458"/>
      <c r="K78" s="458"/>
      <c r="L78" s="458"/>
      <c r="M78" s="458"/>
      <c r="N78" s="458"/>
      <c r="O78" s="458"/>
      <c r="P78" s="458"/>
      <c r="Q78" s="458"/>
      <c r="R78" s="458"/>
      <c r="S78" s="452"/>
    </row>
    <row r="79" spans="1:19" x14ac:dyDescent="0.25">
      <c r="D79" s="464">
        <f>SUM(D65:D78)</f>
        <v>450950.76999999996</v>
      </c>
      <c r="F79" s="546">
        <f>SUM(F65:F78)</f>
        <v>586236.00099999993</v>
      </c>
      <c r="G79" s="547">
        <f t="shared" si="0"/>
        <v>621410.16105999995</v>
      </c>
      <c r="H79" s="564">
        <f t="shared" si="4"/>
        <v>646266.56750240002</v>
      </c>
    </row>
    <row r="82" spans="5:6" x14ac:dyDescent="0.25">
      <c r="E82" s="506" t="s">
        <v>834</v>
      </c>
      <c r="F82" s="500">
        <f>G60+G79</f>
        <v>1523133.4796199999</v>
      </c>
    </row>
    <row r="83" spans="5:6" x14ac:dyDescent="0.25">
      <c r="E83" s="565" t="s">
        <v>930</v>
      </c>
      <c r="F83" s="566">
        <f>H60+H79</f>
        <v>1584058.8188047998</v>
      </c>
    </row>
  </sheetData>
  <phoneticPr fontId="8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3CA9-3E8F-40DC-858D-3250B9C8864A}">
  <dimension ref="A1:T19"/>
  <sheetViews>
    <sheetView topLeftCell="C1" zoomScale="55" zoomScaleNormal="55" workbookViewId="0">
      <selection activeCell="J38" sqref="J38"/>
    </sheetView>
  </sheetViews>
  <sheetFormatPr defaultColWidth="9.140625" defaultRowHeight="20.25" x14ac:dyDescent="0.3"/>
  <cols>
    <col min="1" max="1" width="5.140625" style="515" bestFit="1" customWidth="1"/>
    <col min="2" max="2" width="92.85546875" style="515" bestFit="1" customWidth="1"/>
    <col min="3" max="3" width="18.85546875" style="515" bestFit="1" customWidth="1"/>
    <col min="4" max="4" width="20.85546875" style="515" bestFit="1" customWidth="1"/>
    <col min="5" max="5" width="27.140625" style="515" bestFit="1" customWidth="1"/>
    <col min="6" max="6" width="30.85546875" style="515" bestFit="1" customWidth="1"/>
    <col min="7" max="7" width="30.85546875" style="466" bestFit="1" customWidth="1"/>
    <col min="8" max="8" width="30.5703125" style="466" bestFit="1" customWidth="1"/>
    <col min="9" max="10" width="27" style="466" bestFit="1" customWidth="1"/>
    <col min="11" max="16384" width="9.140625" style="466"/>
  </cols>
  <sheetData>
    <row r="1" spans="1:20" x14ac:dyDescent="0.3">
      <c r="H1" s="518" t="s">
        <v>863</v>
      </c>
      <c r="I1" s="518" t="s">
        <v>864</v>
      </c>
      <c r="J1" s="518" t="s">
        <v>929</v>
      </c>
    </row>
    <row r="2" spans="1:20" x14ac:dyDescent="0.3">
      <c r="H2" s="525">
        <v>0.3</v>
      </c>
      <c r="I2" s="525">
        <v>0.06</v>
      </c>
      <c r="J2" s="525">
        <v>0.04</v>
      </c>
    </row>
    <row r="3" spans="1:20" x14ac:dyDescent="0.3">
      <c r="B3" s="516" t="s">
        <v>778</v>
      </c>
    </row>
    <row r="4" spans="1:20" x14ac:dyDescent="0.3">
      <c r="A4" s="517" t="s">
        <v>6</v>
      </c>
      <c r="B4" s="517" t="s">
        <v>689</v>
      </c>
      <c r="C4" s="517" t="s">
        <v>686</v>
      </c>
      <c r="D4" s="517" t="s">
        <v>687</v>
      </c>
      <c r="E4" s="517" t="s">
        <v>688</v>
      </c>
      <c r="F4" s="518" t="s">
        <v>858</v>
      </c>
      <c r="G4" s="518" t="s">
        <v>859</v>
      </c>
      <c r="H4" s="518" t="s">
        <v>926</v>
      </c>
    </row>
    <row r="5" spans="1:20" s="452" customFormat="1" x14ac:dyDescent="0.3">
      <c r="A5" s="519">
        <v>1</v>
      </c>
      <c r="B5" s="520" t="s">
        <v>702</v>
      </c>
      <c r="C5" s="521" t="s">
        <v>703</v>
      </c>
      <c r="D5" s="522">
        <v>556.04999999999995</v>
      </c>
      <c r="E5" s="523">
        <v>44439</v>
      </c>
      <c r="F5" s="526">
        <f>D5*(1+$H$2)</f>
        <v>722.86500000000001</v>
      </c>
      <c r="G5" s="526">
        <f>F5*(1+$I$2)</f>
        <v>766.23689999999999</v>
      </c>
      <c r="H5" s="567">
        <f>G5*(1+$J$2)</f>
        <v>796.88637600000004</v>
      </c>
      <c r="I5" s="467"/>
      <c r="J5" s="467"/>
      <c r="K5" s="467"/>
      <c r="L5" s="467"/>
      <c r="M5" s="467"/>
      <c r="N5" s="467"/>
      <c r="O5" s="467"/>
      <c r="P5" s="467"/>
      <c r="Q5" s="467"/>
      <c r="R5" s="468"/>
      <c r="S5" s="468"/>
      <c r="T5" s="468"/>
    </row>
    <row r="6" spans="1:20" s="452" customFormat="1" x14ac:dyDescent="0.3">
      <c r="A6" s="519">
        <v>2</v>
      </c>
      <c r="B6" s="520" t="s">
        <v>704</v>
      </c>
      <c r="C6" s="521" t="s">
        <v>705</v>
      </c>
      <c r="D6" s="522">
        <v>556.04999999999995</v>
      </c>
      <c r="E6" s="523">
        <v>44439</v>
      </c>
      <c r="F6" s="526">
        <f t="shared" ref="F6:F12" si="0">D6*(1+$H$2)</f>
        <v>722.86500000000001</v>
      </c>
      <c r="G6" s="526">
        <f t="shared" ref="G6:G12" si="1">F6*(1+$I$2)</f>
        <v>766.23689999999999</v>
      </c>
      <c r="H6" s="567">
        <f t="shared" ref="H6:H19" si="2">G6*(1+$J$2)</f>
        <v>796.88637600000004</v>
      </c>
      <c r="I6" s="467"/>
      <c r="J6" s="467"/>
      <c r="K6" s="467"/>
      <c r="L6" s="467"/>
      <c r="M6" s="467"/>
      <c r="N6" s="467"/>
      <c r="O6" s="467"/>
      <c r="P6" s="467"/>
      <c r="Q6" s="467"/>
      <c r="R6" s="468"/>
      <c r="S6" s="468"/>
      <c r="T6" s="468"/>
    </row>
    <row r="7" spans="1:20" s="452" customFormat="1" x14ac:dyDescent="0.3">
      <c r="A7" s="519">
        <v>3</v>
      </c>
      <c r="B7" s="520" t="s">
        <v>706</v>
      </c>
      <c r="C7" s="521" t="s">
        <v>707</v>
      </c>
      <c r="D7" s="522">
        <v>556.04999999999995</v>
      </c>
      <c r="E7" s="523">
        <v>44439</v>
      </c>
      <c r="F7" s="526">
        <f t="shared" si="0"/>
        <v>722.86500000000001</v>
      </c>
      <c r="G7" s="526">
        <f t="shared" si="1"/>
        <v>766.23689999999999</v>
      </c>
      <c r="H7" s="567">
        <f t="shared" si="2"/>
        <v>796.88637600000004</v>
      </c>
      <c r="I7" s="467"/>
      <c r="J7" s="467"/>
      <c r="K7" s="467"/>
      <c r="L7" s="467"/>
      <c r="M7" s="467"/>
      <c r="N7" s="467"/>
      <c r="O7" s="467"/>
      <c r="P7" s="467"/>
      <c r="Q7" s="467"/>
      <c r="R7" s="468"/>
      <c r="S7" s="468"/>
      <c r="T7" s="468"/>
    </row>
    <row r="8" spans="1:20" s="452" customFormat="1" x14ac:dyDescent="0.3">
      <c r="A8" s="519">
        <v>4</v>
      </c>
      <c r="B8" s="520" t="s">
        <v>694</v>
      </c>
      <c r="C8" s="521" t="s">
        <v>695</v>
      </c>
      <c r="D8" s="522">
        <v>1395</v>
      </c>
      <c r="E8" s="523">
        <v>44516</v>
      </c>
      <c r="F8" s="526">
        <f t="shared" si="0"/>
        <v>1813.5</v>
      </c>
      <c r="G8" s="526">
        <f t="shared" si="1"/>
        <v>1922.3100000000002</v>
      </c>
      <c r="H8" s="567">
        <f t="shared" si="2"/>
        <v>1999.2024000000004</v>
      </c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8"/>
      <c r="T8" s="468"/>
    </row>
    <row r="9" spans="1:20" s="452" customFormat="1" x14ac:dyDescent="0.3">
      <c r="A9" s="519">
        <v>5</v>
      </c>
      <c r="B9" s="520" t="s">
        <v>696</v>
      </c>
      <c r="C9" s="521" t="s">
        <v>697</v>
      </c>
      <c r="D9" s="522">
        <v>1102.5</v>
      </c>
      <c r="E9" s="523">
        <v>44516</v>
      </c>
      <c r="F9" s="526">
        <f t="shared" si="0"/>
        <v>1433.25</v>
      </c>
      <c r="G9" s="526">
        <f t="shared" si="1"/>
        <v>1519.2450000000001</v>
      </c>
      <c r="H9" s="567">
        <f t="shared" si="2"/>
        <v>1580.0148000000002</v>
      </c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8"/>
      <c r="T9" s="468"/>
    </row>
    <row r="10" spans="1:20" s="452" customFormat="1" x14ac:dyDescent="0.3">
      <c r="A10" s="519">
        <v>6</v>
      </c>
      <c r="B10" s="520" t="s">
        <v>698</v>
      </c>
      <c r="C10" s="521" t="s">
        <v>699</v>
      </c>
      <c r="D10" s="522">
        <v>2991</v>
      </c>
      <c r="E10" s="523">
        <v>44550</v>
      </c>
      <c r="F10" s="526">
        <f t="shared" si="0"/>
        <v>3888.3</v>
      </c>
      <c r="G10" s="526">
        <f t="shared" si="1"/>
        <v>4121.598</v>
      </c>
      <c r="H10" s="567">
        <f t="shared" si="2"/>
        <v>4286.4619199999997</v>
      </c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8"/>
      <c r="T10" s="468"/>
    </row>
    <row r="11" spans="1:20" s="452" customFormat="1" x14ac:dyDescent="0.3">
      <c r="A11" s="519">
        <v>7</v>
      </c>
      <c r="B11" s="520" t="s">
        <v>700</v>
      </c>
      <c r="C11" s="521" t="s">
        <v>701</v>
      </c>
      <c r="D11" s="522">
        <v>10040.879999999999</v>
      </c>
      <c r="E11" s="523">
        <v>44771</v>
      </c>
      <c r="F11" s="526">
        <f t="shared" si="0"/>
        <v>13053.144</v>
      </c>
      <c r="G11" s="526">
        <f t="shared" si="1"/>
        <v>13836.332640000001</v>
      </c>
      <c r="H11" s="567">
        <f t="shared" si="2"/>
        <v>14389.785945600001</v>
      </c>
      <c r="I11" s="467"/>
      <c r="J11" s="467"/>
      <c r="K11" s="467"/>
      <c r="L11" s="467"/>
      <c r="M11" s="467"/>
      <c r="N11" s="467"/>
      <c r="O11" s="467"/>
      <c r="P11" s="467"/>
      <c r="Q11" s="467"/>
      <c r="R11" s="467"/>
      <c r="S11" s="467"/>
      <c r="T11" s="468"/>
    </row>
    <row r="12" spans="1:20" s="452" customFormat="1" x14ac:dyDescent="0.3">
      <c r="A12" s="519">
        <v>8</v>
      </c>
      <c r="B12" s="520" t="s">
        <v>723</v>
      </c>
      <c r="C12" s="521" t="s">
        <v>724</v>
      </c>
      <c r="D12" s="522">
        <v>702.48</v>
      </c>
      <c r="E12" s="523">
        <v>44778</v>
      </c>
      <c r="F12" s="526">
        <f t="shared" si="0"/>
        <v>913.22400000000005</v>
      </c>
      <c r="G12" s="526">
        <f t="shared" si="1"/>
        <v>968.01744000000008</v>
      </c>
      <c r="H12" s="567">
        <f t="shared" si="2"/>
        <v>1006.7381376000001</v>
      </c>
      <c r="I12" s="467"/>
      <c r="J12" s="467"/>
      <c r="K12" s="467"/>
      <c r="L12" s="467"/>
      <c r="M12" s="467"/>
      <c r="N12" s="467"/>
      <c r="O12" s="467"/>
      <c r="P12" s="467"/>
      <c r="Q12" s="467"/>
      <c r="R12" s="467"/>
      <c r="S12" s="467"/>
      <c r="T12" s="468"/>
    </row>
    <row r="13" spans="1:20" x14ac:dyDescent="0.3">
      <c r="D13" s="524">
        <f>SUM(D5:D12)</f>
        <v>17900.009999999998</v>
      </c>
      <c r="H13" s="568"/>
    </row>
    <row r="14" spans="1:20" x14ac:dyDescent="0.3">
      <c r="H14" s="568"/>
    </row>
    <row r="15" spans="1:20" x14ac:dyDescent="0.3">
      <c r="B15" s="516" t="s">
        <v>779</v>
      </c>
      <c r="H15" s="568"/>
    </row>
    <row r="16" spans="1:20" x14ac:dyDescent="0.3">
      <c r="A16" s="517" t="s">
        <v>6</v>
      </c>
      <c r="B16" s="517" t="s">
        <v>689</v>
      </c>
      <c r="C16" s="517" t="s">
        <v>686</v>
      </c>
      <c r="D16" s="517" t="s">
        <v>687</v>
      </c>
      <c r="E16" s="517" t="s">
        <v>688</v>
      </c>
      <c r="H16" s="568"/>
    </row>
    <row r="17" spans="1:20" s="452" customFormat="1" x14ac:dyDescent="0.3">
      <c r="A17" s="519">
        <v>1</v>
      </c>
      <c r="B17" s="520" t="s">
        <v>708</v>
      </c>
      <c r="C17" s="521" t="s">
        <v>709</v>
      </c>
      <c r="D17" s="522">
        <v>850</v>
      </c>
      <c r="E17" s="523">
        <v>42632</v>
      </c>
      <c r="F17" s="526">
        <f>D17*(1+$H$2)</f>
        <v>1105</v>
      </c>
      <c r="G17" s="548">
        <f>F17*(1+$I$2)</f>
        <v>1171.3</v>
      </c>
      <c r="H17" s="567">
        <f t="shared" si="2"/>
        <v>1218.152</v>
      </c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8"/>
      <c r="T17" s="468"/>
    </row>
    <row r="18" spans="1:20" x14ac:dyDescent="0.3">
      <c r="D18" s="524"/>
      <c r="G18" s="467"/>
      <c r="H18" s="568"/>
    </row>
    <row r="19" spans="1:20" x14ac:dyDescent="0.3">
      <c r="F19" s="527">
        <f>SUM(F5:F17)</f>
        <v>24375.012999999999</v>
      </c>
      <c r="G19" s="527">
        <f>F19*(1+$I$2)</f>
        <v>25837.513780000001</v>
      </c>
      <c r="H19" s="569">
        <f t="shared" si="2"/>
        <v>26871.014331200004</v>
      </c>
    </row>
  </sheetData>
  <phoneticPr fontId="8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2023 vertė</vt:lpstr>
      <vt:lpstr>2025 vertės. Suvestinė</vt:lpstr>
      <vt:lpstr>MBA turtas įsigytas iki 2021-03</vt:lpstr>
      <vt:lpstr>MBA vartai įsigyti iki 2021-03</vt:lpstr>
      <vt:lpstr>MAR turtas įsigytas iki 2021-03</vt:lpstr>
      <vt:lpstr>MAR vartai įsigyti iki 2021-03 </vt:lpstr>
      <vt:lpstr>Tvora įsigyta iki 2021-03</vt:lpstr>
      <vt:lpstr>MBA turtas įsigytas po 2021-03</vt:lpstr>
      <vt:lpstr>MAR turtas įsigytas po 2021-03</vt:lpstr>
      <vt:lpstr>MBA vartai įsigyti po 2021-03</vt:lpstr>
      <vt:lpstr>Tvora įsigyta po 2021-03</vt:lpstr>
      <vt:lpstr>Vaizdo kam. įsigyta po 2021-03</vt:lpstr>
      <vt:lpstr>Komp., progrm. įranga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2025-03-17T13:36:45Z</dcterms:modified>
</cp:coreProperties>
</file>