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IKudzinskiene\Desktop\2025\5914-1 k.2253 kap remontas su dv takais\PD\"/>
    </mc:Choice>
  </mc:AlternateContent>
  <xr:revisionPtr revIDLastSave="0" documentId="13_ncr:1_{1923B0BB-A6CF-42B9-813A-AD778291F080}" xr6:coauthVersionLast="47" xr6:coauthVersionMax="47" xr10:uidLastSave="{00000000-0000-0000-0000-000000000000}"/>
  <bookViews>
    <workbookView xWindow="-28920" yWindow="-120" windowWidth="29040" windowHeight="15720" activeTab="5" xr2:uid="{6BC1EAF5-0D01-43F1-AE22-A39552859E42}"/>
  </bookViews>
  <sheets>
    <sheet name="DKŽ_S" sheetId="5" r:id="rId1"/>
    <sheet name="DKŽ_SK" sheetId="8" r:id="rId2"/>
    <sheet name="DKŽ_E2" sheetId="7" r:id="rId3"/>
    <sheet name="DKŽ_ER" sheetId="9" r:id="rId4"/>
    <sheet name="DKŽ_NS" sheetId="11" r:id="rId5"/>
    <sheet name="Santrauka" sheetId="10" r:id="rId6"/>
  </sheets>
  <definedNames>
    <definedName name="OLE_LINK1" localSheetId="0">DKŽ_S!$C$24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0" l="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5" i="11"/>
  <c r="G36" i="11"/>
  <c r="G37" i="11"/>
  <c r="G38" i="11" l="1"/>
  <c r="C8" i="10" s="1"/>
  <c r="I37" i="11"/>
  <c r="I21" i="9"/>
  <c r="G20" i="9"/>
  <c r="G19" i="9"/>
  <c r="G18" i="9"/>
  <c r="G17" i="9"/>
  <c r="G16" i="9"/>
  <c r="G15" i="9"/>
  <c r="G185" i="5"/>
  <c r="K18" i="5"/>
  <c r="C6" i="10" l="1"/>
  <c r="G21" i="9" l="1"/>
  <c r="G14" i="9"/>
  <c r="G13" i="9"/>
  <c r="G12" i="9"/>
  <c r="G11" i="9"/>
  <c r="G10" i="9"/>
  <c r="G9" i="9"/>
  <c r="G8" i="9"/>
  <c r="G7" i="9"/>
  <c r="G6" i="9"/>
  <c r="G5" i="9"/>
  <c r="E5" i="8"/>
  <c r="G5" i="8" s="1"/>
  <c r="E6" i="8"/>
  <c r="G6" i="8" s="1"/>
  <c r="E7" i="8"/>
  <c r="G7" i="8"/>
  <c r="E8" i="8"/>
  <c r="E9" i="8"/>
  <c r="G9" i="8" s="1"/>
  <c r="E10" i="8"/>
  <c r="G10" i="8"/>
  <c r="G11" i="8"/>
  <c r="G12" i="8"/>
  <c r="G13" i="8"/>
  <c r="E14" i="8"/>
  <c r="G14" i="8" s="1"/>
  <c r="E15" i="8"/>
  <c r="G15" i="8" s="1"/>
  <c r="G16" i="8"/>
  <c r="G17" i="8"/>
  <c r="G18" i="8"/>
  <c r="G19" i="8"/>
  <c r="G20" i="8"/>
  <c r="G21" i="8"/>
  <c r="E22" i="8"/>
  <c r="G22" i="8" s="1"/>
  <c r="E23" i="8"/>
  <c r="G23" i="8" s="1"/>
  <c r="E24"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E59" i="8"/>
  <c r="G59" i="8" s="1"/>
  <c r="G60" i="8"/>
  <c r="E61" i="8"/>
  <c r="G61" i="8"/>
  <c r="E62" i="8"/>
  <c r="G62" i="8"/>
  <c r="E63" i="8"/>
  <c r="G63" i="8"/>
  <c r="I15" i="9" l="1"/>
  <c r="I13" i="8"/>
  <c r="I63" i="8"/>
  <c r="I58" i="8"/>
  <c r="G22" i="9"/>
  <c r="I8" i="8"/>
  <c r="G64" i="8"/>
  <c r="C5" i="10" s="1"/>
  <c r="G5" i="7" l="1"/>
  <c r="G6" i="7"/>
  <c r="G7" i="7"/>
  <c r="G8" i="7"/>
  <c r="G9" i="7"/>
  <c r="G10" i="7"/>
  <c r="G11" i="7"/>
  <c r="G12" i="7"/>
  <c r="G13" i="7"/>
  <c r="G14" i="7"/>
  <c r="G15" i="7"/>
  <c r="G16" i="7"/>
  <c r="G17" i="7"/>
  <c r="G18" i="7"/>
  <c r="G19" i="7"/>
  <c r="G20" i="7"/>
  <c r="G21" i="7"/>
  <c r="G22" i="7"/>
  <c r="G23" i="7"/>
  <c r="G24" i="7"/>
  <c r="G25" i="7"/>
  <c r="G26" i="7"/>
  <c r="G27" i="7"/>
  <c r="G29" i="7"/>
  <c r="G30" i="7"/>
  <c r="G31" i="7"/>
  <c r="G32" i="7"/>
  <c r="G143" i="5"/>
  <c r="I32" i="7" l="1"/>
  <c r="G33" i="7"/>
  <c r="G203" i="5"/>
  <c r="G202" i="5"/>
  <c r="G200" i="5"/>
  <c r="G183" i="5"/>
  <c r="G184" i="5"/>
  <c r="G58" i="5"/>
  <c r="G59" i="5"/>
  <c r="G60" i="5"/>
  <c r="G61" i="5"/>
  <c r="G49" i="5"/>
  <c r="G50" i="5"/>
  <c r="G51" i="5"/>
  <c r="G52" i="5"/>
  <c r="G53" i="5"/>
  <c r="G54" i="5"/>
  <c r="G55" i="5"/>
  <c r="G56"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219" i="5"/>
  <c r="G218" i="5"/>
  <c r="G217" i="5"/>
  <c r="G216" i="5"/>
  <c r="G215" i="5"/>
  <c r="G214" i="5"/>
  <c r="G213" i="5"/>
  <c r="G212" i="5"/>
  <c r="G211" i="5"/>
  <c r="G210" i="5"/>
  <c r="G209" i="5"/>
  <c r="G208" i="5"/>
  <c r="G207" i="5"/>
  <c r="G206" i="5"/>
  <c r="G205" i="5"/>
  <c r="G175" i="5"/>
  <c r="G176" i="5"/>
  <c r="G177" i="5"/>
  <c r="G178" i="5"/>
  <c r="G166" i="5"/>
  <c r="G161" i="5"/>
  <c r="G162" i="5"/>
  <c r="G163" i="5"/>
  <c r="G164" i="5"/>
  <c r="G160" i="5"/>
  <c r="G159" i="5"/>
  <c r="G158" i="5"/>
  <c r="G157" i="5"/>
  <c r="G156" i="5"/>
  <c r="G155" i="5"/>
  <c r="G154" i="5"/>
  <c r="G153" i="5"/>
  <c r="G152" i="5"/>
  <c r="G151" i="5"/>
  <c r="G150" i="5"/>
  <c r="G149" i="5"/>
  <c r="G148" i="5"/>
  <c r="G147" i="5"/>
  <c r="G140" i="5"/>
  <c r="G139" i="5"/>
  <c r="G138" i="5"/>
  <c r="G137" i="5"/>
  <c r="G136" i="5"/>
  <c r="G135" i="5"/>
  <c r="G134" i="5"/>
  <c r="G133" i="5"/>
  <c r="G132" i="5"/>
  <c r="G131" i="5"/>
  <c r="G130" i="5"/>
  <c r="G125" i="5"/>
  <c r="G126" i="5"/>
  <c r="G127" i="5"/>
  <c r="G128" i="5"/>
  <c r="G129" i="5"/>
  <c r="G119" i="5"/>
  <c r="G120" i="5"/>
  <c r="G121" i="5"/>
  <c r="G122" i="5"/>
  <c r="G123" i="5"/>
  <c r="G124" i="5"/>
  <c r="G115" i="5"/>
  <c r="G116" i="5"/>
  <c r="G117" i="5"/>
  <c r="G118" i="5"/>
  <c r="G110" i="5"/>
  <c r="G111" i="5"/>
  <c r="G112" i="5"/>
  <c r="G113" i="5"/>
  <c r="G114" i="5"/>
  <c r="G105" i="5"/>
  <c r="G106" i="5"/>
  <c r="G107" i="5"/>
  <c r="G108" i="5"/>
  <c r="G109" i="5"/>
  <c r="G104" i="5"/>
  <c r="G85" i="5"/>
  <c r="G84" i="5"/>
  <c r="G83" i="5"/>
  <c r="G82" i="5"/>
  <c r="G81" i="5"/>
  <c r="G80" i="5"/>
  <c r="G79" i="5"/>
  <c r="G78" i="5"/>
  <c r="G77" i="5"/>
  <c r="G76" i="5"/>
  <c r="G75" i="5"/>
  <c r="G74" i="5"/>
  <c r="G73" i="5"/>
  <c r="G72" i="5"/>
  <c r="G71" i="5"/>
  <c r="G70" i="5"/>
  <c r="G69" i="5"/>
  <c r="G91" i="5"/>
  <c r="G92" i="5"/>
  <c r="G100" i="5"/>
  <c r="G101" i="5"/>
  <c r="G94" i="5"/>
  <c r="G93" i="5"/>
  <c r="G90" i="5"/>
  <c r="G89" i="5"/>
  <c r="G88" i="5"/>
  <c r="G87" i="5"/>
  <c r="G86" i="5"/>
  <c r="G97" i="5"/>
  <c r="G65" i="5"/>
  <c r="G66" i="5"/>
  <c r="I178" i="5" l="1"/>
  <c r="I164" i="5"/>
  <c r="I157" i="5"/>
  <c r="I140" i="5"/>
  <c r="I129" i="5"/>
  <c r="I85" i="5"/>
  <c r="G187" i="5" l="1"/>
  <c r="G188" i="5"/>
  <c r="G189" i="5"/>
  <c r="G190" i="5"/>
  <c r="G191" i="5"/>
  <c r="G192" i="5"/>
  <c r="G193" i="5"/>
  <c r="G194" i="5"/>
  <c r="G195" i="5"/>
  <c r="G196" i="5"/>
  <c r="G63" i="5"/>
  <c r="G64" i="5"/>
  <c r="G67" i="5"/>
  <c r="G68" i="5"/>
  <c r="G62" i="5"/>
  <c r="G182" i="5"/>
  <c r="I185" i="5" s="1"/>
  <c r="G179" i="5"/>
  <c r="G180" i="5"/>
  <c r="G181" i="5"/>
  <c r="G165" i="5"/>
  <c r="G174" i="5"/>
  <c r="I175" i="5" s="1"/>
  <c r="G172" i="5"/>
  <c r="G173" i="5"/>
  <c r="G142" i="5"/>
  <c r="G144" i="5"/>
  <c r="G145" i="5"/>
  <c r="G146" i="5"/>
  <c r="G167" i="5"/>
  <c r="G168" i="5"/>
  <c r="G169" i="5"/>
  <c r="G98" i="5"/>
  <c r="G99" i="5"/>
  <c r="G102" i="5"/>
  <c r="G103" i="5"/>
  <c r="G96" i="5"/>
  <c r="I169" i="5" l="1"/>
  <c r="I173" i="5"/>
  <c r="I181" i="5"/>
  <c r="I68" i="5"/>
  <c r="G204" i="5" l="1"/>
  <c r="G199" i="5"/>
  <c r="G198" i="5"/>
  <c r="G197" i="5"/>
  <c r="G186" i="5"/>
  <c r="G171" i="5"/>
  <c r="G170" i="5"/>
  <c r="I171" i="5" s="1"/>
  <c r="G141" i="5"/>
  <c r="I151" i="5" s="1"/>
  <c r="G95" i="5"/>
  <c r="I103" i="5" s="1"/>
  <c r="G57" i="5"/>
  <c r="G48" i="5"/>
  <c r="G5" i="5"/>
  <c r="I47" i="5" s="1"/>
  <c r="I219" i="5" l="1"/>
  <c r="I61" i="5"/>
  <c r="I56" i="5"/>
  <c r="G220" i="5"/>
  <c r="C4" i="10" s="1"/>
  <c r="C9" i="10" s="1"/>
</calcChain>
</file>

<file path=xl/sharedStrings.xml><?xml version="1.0" encoding="utf-8"?>
<sst xmlns="http://schemas.openxmlformats.org/spreadsheetml/2006/main" count="1458" uniqueCount="605">
  <si>
    <t>Eilės Nr.</t>
  </si>
  <si>
    <t>Darbo pavadinimas, aprašymas</t>
  </si>
  <si>
    <t>Mato vnt.</t>
  </si>
  <si>
    <t>Kiekis</t>
  </si>
  <si>
    <t>Iš viso, Eur be PVM</t>
  </si>
  <si>
    <t>kompl.</t>
  </si>
  <si>
    <t>6.1</t>
  </si>
  <si>
    <t>1.1</t>
  </si>
  <si>
    <t>1.2</t>
  </si>
  <si>
    <t>1.3</t>
  </si>
  <si>
    <t>1.4</t>
  </si>
  <si>
    <t>1.5</t>
  </si>
  <si>
    <t>1.6</t>
  </si>
  <si>
    <t>1.7</t>
  </si>
  <si>
    <t>1.8</t>
  </si>
  <si>
    <t>1.9</t>
  </si>
  <si>
    <t>2.1</t>
  </si>
  <si>
    <t>2.2</t>
  </si>
  <si>
    <t>2.3</t>
  </si>
  <si>
    <t>2.4</t>
  </si>
  <si>
    <t>2.5</t>
  </si>
  <si>
    <t>2.6</t>
  </si>
  <si>
    <t>2.7</t>
  </si>
  <si>
    <t>2.8</t>
  </si>
  <si>
    <t>4.1</t>
  </si>
  <si>
    <t>4.2</t>
  </si>
  <si>
    <t>4.3</t>
  </si>
  <si>
    <t>4.4</t>
  </si>
  <si>
    <t>5.1</t>
  </si>
  <si>
    <t>5.2</t>
  </si>
  <si>
    <t>5.3</t>
  </si>
  <si>
    <t>5.4</t>
  </si>
  <si>
    <t>5.5</t>
  </si>
  <si>
    <t>5.6</t>
  </si>
  <si>
    <t>6.2</t>
  </si>
  <si>
    <t>6.3</t>
  </si>
  <si>
    <t>6.4</t>
  </si>
  <si>
    <t>6.5</t>
  </si>
  <si>
    <t>6.6</t>
  </si>
  <si>
    <t>7.1</t>
  </si>
  <si>
    <t>3.1</t>
  </si>
  <si>
    <t>3.2</t>
  </si>
  <si>
    <t>3.3</t>
  </si>
  <si>
    <t>3.4</t>
  </si>
  <si>
    <t>3.5</t>
  </si>
  <si>
    <t>4.5</t>
  </si>
  <si>
    <t>7.2</t>
  </si>
  <si>
    <t>7.3</t>
  </si>
  <si>
    <t>7.4</t>
  </si>
  <si>
    <t>7.5</t>
  </si>
  <si>
    <t>7.6</t>
  </si>
  <si>
    <t>7.7</t>
  </si>
  <si>
    <t>8.1</t>
  </si>
  <si>
    <t>8.2</t>
  </si>
  <si>
    <t>8.3</t>
  </si>
  <si>
    <t>8.4</t>
  </si>
  <si>
    <t>8.5</t>
  </si>
  <si>
    <t>8.6</t>
  </si>
  <si>
    <t>8.7</t>
  </si>
  <si>
    <t>9.1</t>
  </si>
  <si>
    <t>11.1</t>
  </si>
  <si>
    <t>12.1</t>
  </si>
  <si>
    <t>DARBŲ KIEKIŲ ŽINIARAŠTIS NR. 1 – SUSISIEKIMO DALIS</t>
  </si>
  <si>
    <t>Skyrius</t>
  </si>
  <si>
    <t>7.8</t>
  </si>
  <si>
    <t>8.8</t>
  </si>
  <si>
    <t>10.1</t>
  </si>
  <si>
    <t>IŠ VISO ŽINIARAŠTYJE 1, EUR BE PVM</t>
  </si>
  <si>
    <r>
      <rPr>
        <b/>
        <sz val="11"/>
        <color rgb="FFFF0000"/>
        <rFont val="Times New Roman"/>
        <family val="1"/>
        <charset val="186"/>
      </rPr>
      <t xml:space="preserve">Pastaba: </t>
    </r>
    <r>
      <rPr>
        <sz val="11"/>
        <color rgb="FFFF0000"/>
        <rFont val="Times New Roman"/>
        <family val="1"/>
        <charset val="186"/>
      </rPr>
      <t>Teikėjas pildo pasirinktinai I arba II dangos konstrukcijos variantą</t>
    </r>
  </si>
  <si>
    <t>Iš viso skyriuje 1, 
Eur be PVM</t>
  </si>
  <si>
    <t>Iš viso skyriuje 2, 
Eur be PVM</t>
  </si>
  <si>
    <t>Iš viso skyriuje 3, 
Eur be PVM</t>
  </si>
  <si>
    <t>Iš viso skyriuje 4, 
Eur be PVM</t>
  </si>
  <si>
    <t>1.10</t>
  </si>
  <si>
    <t>1.11</t>
  </si>
  <si>
    <t>1.12</t>
  </si>
  <si>
    <t>1.13</t>
  </si>
  <si>
    <t>1. Paruošiamieji ir ardymo darbai</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</si>
  <si>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</si>
  <si>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</si>
  <si>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</si>
  <si>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</si>
  <si>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</si>
  <si>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</si>
  <si>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</si>
  <si>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</si>
  <si>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</si>
  <si>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</si>
  <si>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</si>
  <si>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</si>
  <si>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</si>
  <si>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</si>
  <si>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</si>
  <si>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</si>
  <si>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</si>
  <si>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</si>
  <si>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</si>
  <si>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</si>
  <si>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</si>
  <si>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</si>
  <si>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</si>
  <si>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</si>
  <si>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</si>
  <si>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</si>
  <si>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2. Žemės sankasos įrengimo darbai</t>
  </si>
  <si>
    <t>Kelio ašinės linijos ir kelio juostos nužymėjimas trasoje</t>
  </si>
  <si>
    <t>Kietų veislių medžių iki Ø16 cm kirtimas, šakų genėjimas ir kelmų pašalinimas</t>
  </si>
  <si>
    <t>Minkštų veislių medžių iki Ø16 cm kirtimas, šakų genėjimas ir kelmų pašalinimas</t>
  </si>
  <si>
    <t>Medienos paruošimas iš nukirstų  minkštų veislių medžių iki Ø16 cm</t>
  </si>
  <si>
    <t>Minkštų veislių medžių iki Ø24 cm kirtimas, šakų genėjimas ir kelmų pašalinimas</t>
  </si>
  <si>
    <t>Medienos paruošimas iš nukirstų  minkštų veislių medžių iki Ø24 cm</t>
  </si>
  <si>
    <t>Kietų veislių medžių iki Ø32 cm kirtimas, šakų genėjimas ir kelmų pašalinimas</t>
  </si>
  <si>
    <t>Minkštų veislių medžių iki Ø32 cm kirtimas, šakų genėjimas ir kelmų pašalinimas</t>
  </si>
  <si>
    <t>Medienos paruošimas iš nukirstų  minkštų veislių medžių iki Ø32 cm</t>
  </si>
  <si>
    <t>Minkštų veislių medžių virš Ø32 cm kirtimas, šakų genėjimas ir kelmų pašalinimas</t>
  </si>
  <si>
    <t>Medienos paruošimas iš nukirstų  minkštų veislių medžių virš Ø32 cm</t>
  </si>
  <si>
    <t>Medžių kamienų pakrovimas ir išvežimas Rangovo pasirinktu atstumu</t>
  </si>
  <si>
    <t>Kelio ženklų skydų demontavimas nuo vienastiebių atramų</t>
  </si>
  <si>
    <t>Kelio ženklų vienastiebių atramų demontavimas</t>
  </si>
  <si>
    <t>Signalinių stulpelių išardymas (A grupės)</t>
  </si>
  <si>
    <t>Asfalto dangos frezavimas su pakrovimu</t>
  </si>
  <si>
    <t>Naudoto asfalto granulių pakrovimas ir išvežimas į sandėliavimo aikštelę antriniam panaudojimui Rangovo pasirinktu atstumu</t>
  </si>
  <si>
    <t>Asfalto dangos granulių atsivežimas antriniam jų panaudojimui (I konstrukcijos variantas)</t>
  </si>
  <si>
    <t>Grįžtamosios medžiagos (nufrezuotas asfaltas) (I konstrukcijos variantas)</t>
  </si>
  <si>
    <t>km</t>
  </si>
  <si>
    <t>vnt.</t>
  </si>
  <si>
    <t>m</t>
  </si>
  <si>
    <t>t</t>
  </si>
  <si>
    <t>Gruntų pakeitimas geresnių savybių gruntu</t>
  </si>
  <si>
    <t>Žemės sankasos viršaus planiravimas mechanizuotu būdu</t>
  </si>
  <si>
    <t>Žemės sankasos viršaus tankinimas mechanizuotu būdu</t>
  </si>
  <si>
    <t>Tranšėjos užpylimas apsauginiu šalčiui atspariu gruntu ir sutankinimas</t>
  </si>
  <si>
    <t>Technologiniai deformaciniai pjūviai</t>
  </si>
  <si>
    <t>kg</t>
  </si>
  <si>
    <t>4. Bortų įrengimo darbai</t>
  </si>
  <si>
    <t>Betoninių vejos bortų 100.8.20 ant C12/15 betono pagrindo įrengimas</t>
  </si>
  <si>
    <t>Skaldos pagrindo sluoksnio po bortais iš nesurištojo mineralinių medžiagų mišinio 0/45 įrengimas</t>
  </si>
  <si>
    <t>Sandarinimo juostos tarp asfalto dangos ir borto įrengimas</t>
  </si>
  <si>
    <t>Apsauginio šalčiui atsparaus sluoksnio įrengimas</t>
  </si>
  <si>
    <t>Išilginių ir skersinių asfalto dangos siūlių apdorojimas bitumine mase, klojant asfaltą „karštas prie šalto“</t>
  </si>
  <si>
    <t>20 cm skaldos pagrindo sluoksnio iš nesurištojo mineralinių medžiagų mišinio 0/45 pridedant iki 20% NAG įrengimas</t>
  </si>
  <si>
    <t>-   nufrezuoto asfalto granulės (NAG), atvežant iš sandėliavimo vietos</t>
  </si>
  <si>
    <t>8 cm storio pagrindo sluoksnis iš mišinio AC 22 PN (su 70/100 rišikliu) įrengimas</t>
  </si>
  <si>
    <t>Skersinių asfalto dangos siūlių apdorojimas bitumine mase, klojant asfaltą „karštas prie šalto“</t>
  </si>
  <si>
    <t>15 cm skaldos pagrindo sluoksnio iš nesurištojo mineralinių medžiagų mišinio 0/45 pridedant iki 20% NAG įrengimas</t>
  </si>
  <si>
    <t>3 cm storio pasluoksnio iš nesurištojo mineralinių medžiagų mišinio įrengimas</t>
  </si>
  <si>
    <t>8 cm storio betoninių trinkelių dangos įrengimas, siūles užpildant granito smulkiosios mineralinės medžiagos mišiniu 0/5</t>
  </si>
  <si>
    <t>Tolimesnės kelio atkarpos pažvyravimas 10 cm storio sluoksniu žvyro mišiniu 0/32 (už nuovažos ribų)</t>
  </si>
  <si>
    <t>Iš viso skyriuje 5,6 
Eur be PVM</t>
  </si>
  <si>
    <t>20 cm žvyro pagrindo sluoksnio iš nesurištojo mineralinių medžiagų mišinio 0/45 įrengimas</t>
  </si>
  <si>
    <t>Iš viso skyriuje 9,10 
Eur be PVM</t>
  </si>
  <si>
    <t>Šalčiui nejautrių medžiagų sluoksnio įrengimas</t>
  </si>
  <si>
    <t>15 cm skaldos pagrindo sluoksnio iš nesurištojo mineralinių medžiagų mišinio 0/45 pridedant iki 20% NAG įrengimas</t>
  </si>
  <si>
    <t>8 cm storio reljefinių betoninių trinkelių dangos įrengimas, neregių vedimo sistemai, siūles užpildant granito smulkiosios mineralinės medžiagos mišiniu 0/5</t>
  </si>
  <si>
    <t>9.2</t>
  </si>
  <si>
    <t>9.3</t>
  </si>
  <si>
    <t>9.4</t>
  </si>
  <si>
    <t>10.4</t>
  </si>
  <si>
    <t>9.5</t>
  </si>
  <si>
    <t>10.2</t>
  </si>
  <si>
    <t>10.3</t>
  </si>
  <si>
    <t>10.5</t>
  </si>
  <si>
    <t>Pastaba: Teikėjas pildo pasirinktinai I arba II dangos konstrukcijos variantą</t>
  </si>
  <si>
    <t>10 cm storio kelkraščių tvirtinimas skaldos nesurištuoju mineralinių medžiagų mišiniu 16/32, pridedant 15% dirvožemio ir užsėjant daugiamečių žolių mišiniu</t>
  </si>
  <si>
    <t>12.2</t>
  </si>
  <si>
    <t>12.3</t>
  </si>
  <si>
    <t>12.4</t>
  </si>
  <si>
    <t>12.5</t>
  </si>
  <si>
    <t>Šlaitų ir plotų sutvirtinimas užpilant 10 cm storio (esamo) dirvožemio sluoksniu, užsėjant daugiamečių žolių mišiniu</t>
  </si>
  <si>
    <t>Dangos ženklinimas polimerinėmis medžiagomis arba šviesą atspindinčiais dažais</t>
  </si>
  <si>
    <t>Kelio ženklų vienastiebių metalinių atramų (Ø76,1 mm) ant monolitinių betoninių pamatų įrengimas</t>
  </si>
  <si>
    <t>Kelio ženklų skydų montavimas ant apšvietimo atramų</t>
  </si>
  <si>
    <t>Suolų pastatymas</t>
  </si>
  <si>
    <t>Šiukšlių dėžių pastatymas</t>
  </si>
  <si>
    <t>Inžinerinių tinklų šulinių liukų sureguliavimas iki projektinio lygio</t>
  </si>
  <si>
    <t>18.1</t>
  </si>
  <si>
    <t>19.1</t>
  </si>
  <si>
    <t>19.2</t>
  </si>
  <si>
    <t>13.1</t>
  </si>
  <si>
    <t>14.1</t>
  </si>
  <si>
    <t>15.1</t>
  </si>
  <si>
    <t>16.1</t>
  </si>
  <si>
    <t>13.2</t>
  </si>
  <si>
    <t>14.2</t>
  </si>
  <si>
    <t>16.2</t>
  </si>
  <si>
    <t>17.2</t>
  </si>
  <si>
    <t>17.1</t>
  </si>
  <si>
    <t>14.3</t>
  </si>
  <si>
    <t>17.3</t>
  </si>
  <si>
    <t>16.3</t>
  </si>
  <si>
    <t>16.4</t>
  </si>
  <si>
    <t>17.4</t>
  </si>
  <si>
    <t>2.9</t>
  </si>
  <si>
    <t>Valstybinės reikšmės rajoninio kelio Nr. 2253 Palanga–Graudūšiai ruožo nuo 0,252 iki 1,091 km kapitalinio remonto, įrengiant pėsčiųjų ir dviračių taką, techninis darbo projektas</t>
  </si>
  <si>
    <t>Kietų veislių medžių iki Ø24 cm kirtimas, šakų genėjimas ir kelmų pašalinimas</t>
  </si>
  <si>
    <t>Medienos paruošimas iš nukirstų  kietų veislių medžių iki Ø24 cm</t>
  </si>
  <si>
    <t>1.40</t>
  </si>
  <si>
    <t>1.41</t>
  </si>
  <si>
    <t>Medienos paruošimas iš nukirstų  kietų  veislių medžių iki Ø16 cm</t>
  </si>
  <si>
    <t>Medienos paruošimas iš nukirstų  kietų veislių medžių iki Ø32 cm</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</si>
  <si>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66 vnt.</t>
  </si>
  <si>
    <t>1.42</t>
  </si>
  <si>
    <t>1.43</t>
  </si>
  <si>
    <t>Apsauginių metalinių kelio atitvarų vienpusių išardymas</t>
  </si>
  <si>
    <t>Asfalto dangos granulių atsivežimas antriniam jų panaudojimui (II konstrukcijos variantas)</t>
  </si>
  <si>
    <t>Grįžtamosios medžiagos (nufrezuotas asfaltas) (II konstrukcijos variantas)</t>
  </si>
  <si>
    <t>Tako dangos iš 8 cm storio sluoksnio asfalto išardymas</t>
  </si>
  <si>
    <t>Suoliukų išardymas</t>
  </si>
  <si>
    <t>Šiukšlių dėžių išardymas</t>
  </si>
  <si>
    <t>Betoninių kelio bortų ant betoninio pagrindo išardymas</t>
  </si>
  <si>
    <t>Betoninių vejos bortų ant betoninio pagrindo išardymas</t>
  </si>
  <si>
    <t>Gelžbetoninių keleivių laukimo peronų plokščių išmontavimas</t>
  </si>
  <si>
    <t>Betoninių trinkelių ir plytelių dangos išardymas</t>
  </si>
  <si>
    <t>Granitinių trinkelių dangos išardymas</t>
  </si>
  <si>
    <t>Dirvožemio vid. 30 cm pašalinimas, perstumiant buldozeriu iki 20 m, pakrovimas ir vežimas iki 4 km atstumu (sandėliavimui)</t>
  </si>
  <si>
    <t>Dirvožemio vid. 30 cm pašalinimas, perstumiant buldozeriu iki 20 m, pakrovimas ir vežimas Rangovo pasirinktu atstumu (į išlykį)</t>
  </si>
  <si>
    <t>Grunto kasimas ekskavatoriais iškasose, pakrovimas į autosavivarčius ir pervežimas iki 4 km atstumu (sandėliavimui)</t>
  </si>
  <si>
    <t>Silpnų gruntų kasimas ekskavatoriais, pakrovimas į autosavivarčius ir išvežimas Rangovo pasirinktu atstumu</t>
  </si>
  <si>
    <t>Žemės sankasos įrengimas iš atvežtinio F1 grunto</t>
  </si>
  <si>
    <t>Žemės sankasos įrengimas iš esamo grunto</t>
  </si>
  <si>
    <t>Žemės sankasos įrengimas iš atvežtinio smėlingo grunto</t>
  </si>
  <si>
    <t>Plotų ir šlaitų planiravimas</t>
  </si>
  <si>
    <t>3. Drenažo įrengimo darbai</t>
  </si>
  <si>
    <t>Drenažo pajungimas į lietaus nuotekų šulinį</t>
  </si>
  <si>
    <t>4.6</t>
  </si>
  <si>
    <t>4.7</t>
  </si>
  <si>
    <t>10 cm storio pagrindo sluoksnis iš mišinio AC 22 PS (su 50/70 rišikliu) įrengimas</t>
  </si>
  <si>
    <t>Polimerais modifikuotos bituminės emulsijos C60BP4–S tolygaus sluoksnio paskleidimas</t>
  </si>
  <si>
    <t>4 cm storio apatinio asfalto sluoksnio iš mišinio AC 16 AS (su SZ22/LA25 ir 50/70 rišikliu) įrengimas</t>
  </si>
  <si>
    <t>5.7</t>
  </si>
  <si>
    <t>5.8</t>
  </si>
  <si>
    <t>30 cm skaldos pagrindo sluoksnio iš nesurištojo mineralinių medžiagų mišinio 0/45 pridedant iki 20% NAG įrengimas</t>
  </si>
  <si>
    <t>10 cm storio pagrindo sluoksnis iš mišinio AC 22 PS (su 50/70 rišikliu) įrengimas</t>
  </si>
  <si>
    <t>6.7</t>
  </si>
  <si>
    <t>6.8</t>
  </si>
  <si>
    <t>10 cm storio pagrindo sluoksnis iš mišinio AC 22 PS (su 50/70 rišikliu) įrengimas</t>
  </si>
  <si>
    <t>Išilginių ir skersinių asfalto dangos siūlių apdorojimas bitumine mase, klojant asfaltą „karštas prie šalto“</t>
  </si>
  <si>
    <t>Išilginių / skersinių asfalto dangos siūlių apdorojimas bitumine mase, klojant asfaltą „karštas prie šalto“</t>
  </si>
  <si>
    <t>9.	 Važiuojamosios dalies pagrindų ir dangos įrengimo darbai (DK 0,3 dangos konstrukcijos klasė) 
(I konstrukcijos variantas)</t>
  </si>
  <si>
    <t>9.6</t>
  </si>
  <si>
    <t>9.7</t>
  </si>
  <si>
    <t>9.8</t>
  </si>
  <si>
    <t>9.9</t>
  </si>
  <si>
    <t>9.10</t>
  </si>
  <si>
    <t>9.11</t>
  </si>
  <si>
    <t>Bituminės emulsijos C40B5-S / C60B4-S tolygaus sluoksnio paskleidimas</t>
  </si>
  <si>
    <t>25 cm skaldos pagrindo sluoksnio iš nesurištojo mineralinių medžiagų mišinio 0/45 pridedant iki 20% NAG įrengimas</t>
  </si>
  <si>
    <t>10.	 Važiuojamosios dalies pagrindų ir dangos įrengimo darbai (DK 0,3 dangos konstrukcijos klasė) 
(II konstrukcijos variantas)</t>
  </si>
  <si>
    <t>10.6</t>
  </si>
  <si>
    <t>10.7</t>
  </si>
  <si>
    <t>10.8</t>
  </si>
  <si>
    <t>10.9</t>
  </si>
  <si>
    <t>10.10</t>
  </si>
  <si>
    <t>10.11</t>
  </si>
  <si>
    <t>Iš viso skyriuje 7,8 
Eur be PVM</t>
  </si>
  <si>
    <t>8 cm storio betoninių trinkelių dangos įrengimas, siūles užpildant granito smulkiosios mineralinės medžiagos mišiniu 0/5</t>
  </si>
  <si>
    <t>11. Šaligatvių ir salelių dangos konstrukcijos įrengimo darbai (I dangos konstrukcijos variantas)</t>
  </si>
  <si>
    <t>11.2</t>
  </si>
  <si>
    <t>11.3</t>
  </si>
  <si>
    <t>11.4</t>
  </si>
  <si>
    <t>11.5</t>
  </si>
  <si>
    <t>11.	 Šaligatvių ir pėsčiųjų tako dangos konstrukcijos įrengimo darbai (I dangos konstrukcijos variantas)</t>
  </si>
  <si>
    <t xml:space="preserve">12. Šaligatvių ir pėsčiųjų tako dangos konstrukcijos įrengimo darbai (II dangos konstrukcijos variantas) </t>
  </si>
  <si>
    <t>Iš viso skyriuje 11,12 
Eur be PVM</t>
  </si>
  <si>
    <t>13.3</t>
  </si>
  <si>
    <t>13.4</t>
  </si>
  <si>
    <t>13.5</t>
  </si>
  <si>
    <t>14.4</t>
  </si>
  <si>
    <t>14.5</t>
  </si>
  <si>
    <t>Iš viso skyriuje 13,14 
Eur be PVM</t>
  </si>
  <si>
    <t xml:space="preserve">15.	 Techninių šaligatvių dangos konstrukcijos įrengimo darbai </t>
  </si>
  <si>
    <t>15.2</t>
  </si>
  <si>
    <t>15.3</t>
  </si>
  <si>
    <t>15.4</t>
  </si>
  <si>
    <t>15.5</t>
  </si>
  <si>
    <t xml:space="preserve">20 cm storio monolitinio betono C20/25 pagrindo įrengimas </t>
  </si>
  <si>
    <t>4 cm storio pasluoksnio įrengimas iš skiedinio</t>
  </si>
  <si>
    <t>10 cm storio granitinių trinkelių dangos įrengimas, siūles užpildant greitai kietėjančiu skiediniu</t>
  </si>
  <si>
    <t>Iš viso skyriuje 15 
Eur be PVM</t>
  </si>
  <si>
    <t xml:space="preserve">16.	 Skiriamųjų salelių dangos konstrukcijos įrengimo darbai (I dangos konstrukcijos variantas) </t>
  </si>
  <si>
    <t>20 cm skaldos pagrindo sluoksnio iš nesurištojo mineralinių medžiagų mišinio 0/45 pridedant iki 20% NAG įrengimas</t>
  </si>
  <si>
    <t>3 cm storio pasluoksnio iš granito smulkiosios mineralinės medžiagos mišinio 0/5 įrengimas</t>
  </si>
  <si>
    <t>10 cm storio granitinių trinkelių dangos įrengimas, siūles užpildant granito smulkiosios mineralinės medžiagos mišiniu 0/5</t>
  </si>
  <si>
    <t>Iš viso skyriuje 16 
Eur be PVM</t>
  </si>
  <si>
    <t xml:space="preserve">17.	 Skiriamųjų salelių dangos konstrukcijos įrengimo darbai (II dangos konstrukcijos variantas) </t>
  </si>
  <si>
    <t>30 cm skaldos pagrindo sluoksnio iš nesurištojo mineralinių medžiagų mišinio 0/45 pridedant iki 20% NAG įrengimas</t>
  </si>
  <si>
    <t>18.  Kelkraščių įrengimo darbai</t>
  </si>
  <si>
    <t xml:space="preserve">19.  Tvirtinimo darbai </t>
  </si>
  <si>
    <t>Dirvožemio atvežimas iš sandėliavimo vietos iki 4 km atstumu</t>
  </si>
  <si>
    <t xml:space="preserve">Sferinių stiklinių atšvaitų įrengimas kelio bortuose </t>
  </si>
  <si>
    <t>Apsauginės tvorelės pėstiesiems (metalinės) įrengimas</t>
  </si>
  <si>
    <t>20.1</t>
  </si>
  <si>
    <t>20.2</t>
  </si>
  <si>
    <t xml:space="preserve">20.  Saugaus eismo priemonių įrengimo darbai </t>
  </si>
  <si>
    <t xml:space="preserve">21.  Horizontalaus kelio ženklinimo įrengimo darbai </t>
  </si>
  <si>
    <t>21.1</t>
  </si>
  <si>
    <t>21.2</t>
  </si>
  <si>
    <t>21.3</t>
  </si>
  <si>
    <t>Greičio mažinimo (struktūrinio ženklinimo triukšmo) juostos</t>
  </si>
  <si>
    <t>Ženklinimo 1.35 su įspėjamojo kelio ženklo Nr. 127 „Pėsčiųjų perėja“ atvaizdu įrengimas</t>
  </si>
  <si>
    <t>Papildomų kelio ženklų skydų montavimas prie esamų vienastiebių atramų</t>
  </si>
  <si>
    <t xml:space="preserve">22.  Vertikalaus kelio ženklinimo įrengimo darbai </t>
  </si>
  <si>
    <t>22.1</t>
  </si>
  <si>
    <t>22.2</t>
  </si>
  <si>
    <t>22.3</t>
  </si>
  <si>
    <t>23.  Kiti darbai</t>
  </si>
  <si>
    <t>23.1</t>
  </si>
  <si>
    <t>23.2</t>
  </si>
  <si>
    <t>23.3</t>
  </si>
  <si>
    <t>23.4</t>
  </si>
  <si>
    <t>Keleivių laukimo paviljonų įrengimas</t>
  </si>
  <si>
    <t>24.	Suvedimas su S. Dariaus ir S. Girėno g. 
(statinio unikalus Nr. 4400-0884-7707) (I variantas)</t>
  </si>
  <si>
    <t>25.	Suvedimas su S. Dariaus ir S. Girėno g. 
(statinio unikalus Nr. 4400-0884-7707) (II variantas)</t>
  </si>
  <si>
    <t>24.1</t>
  </si>
  <si>
    <t>24.2</t>
  </si>
  <si>
    <t>24.3</t>
  </si>
  <si>
    <t>24.4</t>
  </si>
  <si>
    <t>24.5</t>
  </si>
  <si>
    <t>24.6</t>
  </si>
  <si>
    <t>24.7</t>
  </si>
  <si>
    <t>24.8</t>
  </si>
  <si>
    <t>24.9</t>
  </si>
  <si>
    <t>24.10</t>
  </si>
  <si>
    <t>24.11</t>
  </si>
  <si>
    <t>24.12</t>
  </si>
  <si>
    <t>24.13</t>
  </si>
  <si>
    <t>24.14</t>
  </si>
  <si>
    <t>24.15</t>
  </si>
  <si>
    <t>15 cm skaldos pagrindo sluoksnio iš nesurištojo
 mineralinių medžiagų mišinio 0/45 pridedant iki 20% NAG įrengimas</t>
  </si>
  <si>
    <t>24.16</t>
  </si>
  <si>
    <t>25.1</t>
  </si>
  <si>
    <t>25.2</t>
  </si>
  <si>
    <t>25.3</t>
  </si>
  <si>
    <t>25.4</t>
  </si>
  <si>
    <t>25.5</t>
  </si>
  <si>
    <t>25.6</t>
  </si>
  <si>
    <t>25.7</t>
  </si>
  <si>
    <t>25.8</t>
  </si>
  <si>
    <t>25.9</t>
  </si>
  <si>
    <t>25.10</t>
  </si>
  <si>
    <t>25.11</t>
  </si>
  <si>
    <t>25.12</t>
  </si>
  <si>
    <t>25.13</t>
  </si>
  <si>
    <t>25.14</t>
  </si>
  <si>
    <t>9. Važiuojamosios dalies pagrindų ir dangos įrengimo darbai (DK 0,3 dangos konstrukcijos klasė) 
(I konstrukcijos variantas)</t>
  </si>
  <si>
    <t>5. Važiuojamosios dalies pagrindų ir dangos įrengimo darbai (DK 2 dangos konstrukcijos klasė) 
(I konstrukcijos variantas)</t>
  </si>
  <si>
    <t>5. Važiuojamosios dalies pagrindų ir dangos įrengimo darbai (DK 2 dangos konstrukcijos klasė)
 (I konstrukcijos variantas)</t>
  </si>
  <si>
    <t>7.	 Važiuojamosios dalies pagrindų ir dangos įrengimo darbai (DK 3 dangos konstrukcijos klasė)
 (I konstrukcijos variantas)</t>
  </si>
  <si>
    <t>7.	 Važiuojamosios dalies pagrindų ir dangos įrengimo darbai (DK 3 dangos konstrukcijos klasė) 
(I konstrukcijos variantas)</t>
  </si>
  <si>
    <t>8.	 Važiuojamosios dalies pagrindų ir dangos įrengimo darbai (DK 3 dangos konstrukcijos klasė) 
(II konstrukcijos variantas)</t>
  </si>
  <si>
    <t>8.	 Važiuojamosios dalies pagrindų ir dangos įrengimo darbai (DK 3 dangos konstrukcijos klasė)
 (II konstrukcijos variantas)</t>
  </si>
  <si>
    <t xml:space="preserve">14.	 Dviračių tako dangos konstrukcijos įrengimo darbai 
(II dangos konstrukcijos variantas) </t>
  </si>
  <si>
    <t xml:space="preserve">13.	Dviračių tako dangos konstrukcijos įrengimo darbai 
(I dangos konstrukcijos variantas) </t>
  </si>
  <si>
    <t>6. Važiuojamosios dalies pagrindų ir dangos įrengimo darbai (DK 2 dangos konstrukcijos klasė) 
(II konstrukcijos variantas)</t>
  </si>
  <si>
    <r>
      <rPr>
        <b/>
        <sz val="11"/>
        <color rgb="FFFF0000"/>
        <rFont val="Times New Roman"/>
        <family val="1"/>
      </rPr>
      <t>Pastaba:</t>
    </r>
    <r>
      <rPr>
        <sz val="11"/>
        <color rgb="FFFF0000"/>
        <rFont val="Times New Roman"/>
        <family val="1"/>
        <charset val="186"/>
      </rPr>
      <t xml:space="preserve"> Teikėjas pildo pasirinktinai I arba II dangos konstrukcijos variantą</t>
    </r>
  </si>
  <si>
    <r>
      <t xml:space="preserve">Pastaba: </t>
    </r>
    <r>
      <rPr>
        <sz val="11"/>
        <color rgb="FFFF0000"/>
        <rFont val="Times New Roman"/>
        <family val="1"/>
      </rPr>
      <t>Teikėjas pildo pasirinktinai I arba II dangos konstrukcijos variantą</t>
    </r>
  </si>
  <si>
    <t>Iš viso skyriuje 17 
Eur be PVM</t>
  </si>
  <si>
    <t>Iš viso skyriuje 18, 
Eur be PVM</t>
  </si>
  <si>
    <t>Iš viso skyriuje 19, 
Eur be PVM</t>
  </si>
  <si>
    <t>Iš viso skyriuje 20, 
Eur be PVM</t>
  </si>
  <si>
    <t>Iš viso skyriuje 21, 
Eur be PVM</t>
  </si>
  <si>
    <t>Iš viso skyriuje 22, 
Eur be PVM</t>
  </si>
  <si>
    <t>Iš viso skyriuje 23, 
Eur be PVM</t>
  </si>
  <si>
    <t>Iš viso skyriuje 24, 25
Eur be PVM</t>
  </si>
  <si>
    <t xml:space="preserve">15 cm skaldos pagrindo sluoksnio iš nesurištojo mineralinių medžiagų mišinio 0/45 pridedant iki 20% NAG įrengimas </t>
  </si>
  <si>
    <t>6 cm storio asfalto pagrindo–dangos sluoksnio iš mišinio AC 16 PD įrengimas</t>
  </si>
  <si>
    <t>3 cm storio asfalto viršutinio sluoksnio iš mišinio AC 8 VN įrengimas (raudonos spalvos)</t>
  </si>
  <si>
    <t xml:space="preserve">3 cm storio viršutinio asfalto sluoksnio iš mišinio SMA 8 S  (su SZ18/LA20 ir  PMB 45/80-65 rišikliu) 
(įskaitant paviršiaus šiurkštinimo priemones) įrengimas </t>
  </si>
  <si>
    <t>4 cm storio viršutinio asfalto sluoksnio iš mišinio AC 11 VN (70/100 rišikliu) (įskaitant paviršiaus šiurkštinimo priemones) įrengimas</t>
  </si>
  <si>
    <t>4 cm storio viršutinio asfalto sluoksnio iš mišinio AC 11 VN (70/100 rišikliu) (įskaitant paviršiaus šiurkštinimo priemones) įrengimas įrengimas  (pervažose raudonos spalvos)</t>
  </si>
  <si>
    <t>4 cm storio viršutinio asfalto sluoksnio iš mišinio AC 11 VN (70/100 rišikliu) (įskaitant paviršiaus šiurkštinimo priemones)  įrengimas (raudonos spalvos)</t>
  </si>
  <si>
    <t>kompl</t>
  </si>
  <si>
    <t>Izoliacijos, įžeminimo įrenginių kontaktinių jungčių, PEN, PE ir N laidų pereinamosios varžos, fazinio ir nulinio laidų grandinės varžos matavimai</t>
  </si>
  <si>
    <t>1. Apšvietimo įrengimas</t>
  </si>
  <si>
    <t>Geodezinė išpildomoji nuotrauka</t>
  </si>
  <si>
    <t>Apšvietos matavimas</t>
  </si>
  <si>
    <t>Derinimo, programavimo darbai</t>
  </si>
  <si>
    <t>Kabelio izoliacijos varžos matavimas</t>
  </si>
  <si>
    <t>Įžeminimo kontūro varžos matavimas</t>
  </si>
  <si>
    <t>Atramos ir AVS pajungimas prie įžemintuvo</t>
  </si>
  <si>
    <t>Įžeminimo įrengimas</t>
  </si>
  <si>
    <t>Atramų žymėjimas</t>
  </si>
  <si>
    <t>Šviestuvų montavimas ant atramos</t>
  </si>
  <si>
    <t>Gembių montavimas ant atramos</t>
  </si>
  <si>
    <t>Apšvietimo atramų montavimas (duobių gręžimas pamatams, pamatų, gembių, šviestuvų montavimas)</t>
  </si>
  <si>
    <t>Kabelio galinė movos montavimas</t>
  </si>
  <si>
    <t>Kabelio montavimas atramoje, įrengtomis konstrukcijomis</t>
  </si>
  <si>
    <t>Kabelio tiesimas vamzdžiuose</t>
  </si>
  <si>
    <t>Žalios vejos atstatymas</t>
  </si>
  <si>
    <t>Grunto tankinimas vibroplokštėmis</t>
  </si>
  <si>
    <t xml:space="preserve">Uždaro perėjimo įrengimas kryptinio gręžimo būdu įtraukiant iki 110 mm skersmens vamzdį </t>
  </si>
  <si>
    <t>Darbo duobių kasimas ir užkasimas uždaro perėjimo įrengimui</t>
  </si>
  <si>
    <t>Signalinės juostos paklojimas virš pakloto kabelio</t>
  </si>
  <si>
    <t>Polietileninių iki 110mm skersmens vamzdžių paklojimas tranšėjoje</t>
  </si>
  <si>
    <t>Tranšėjos kasimas ir užkasimas rankiniu būdu iki 1,2m gylio tranšėjoje. Kabelio tiesimui ir kabelio klojimas įvertinant žemės darbus.</t>
  </si>
  <si>
    <t>Tranšėjos kasimas ir užkasimas mechanizuotu būdu iki 1,2m gylio tranšėjoje. Kabelio tiesimui ir kabelio klojimas įvertinant žemės darbus.</t>
  </si>
  <si>
    <t>Trasos nužymėjimas</t>
  </si>
  <si>
    <t>Valdymo įrangos montavimas AVS-1</t>
  </si>
  <si>
    <t>Apšvietimo valdymo skydo (AVS-1) su pamatu montavimas</t>
  </si>
  <si>
    <t>Duobių kasimas ir užkasimas spintos pamatų įrengimui</t>
  </si>
  <si>
    <r>
      <t xml:space="preserve">Vieneto kaina, Eur be PVM  </t>
    </r>
    <r>
      <rPr>
        <b/>
        <sz val="11"/>
        <color rgb="FFFF0000"/>
        <rFont val="Times New Roman"/>
        <family val="1"/>
        <charset val="186"/>
      </rPr>
      <t>(pildo Teikėjas)</t>
    </r>
  </si>
  <si>
    <t>Iš viso skyriuje 4, Eur be PVM</t>
  </si>
  <si>
    <t>m³</t>
  </si>
  <si>
    <t>Likusio dirvožemio pakrovimas ir išvežimas 10 km atstumu</t>
  </si>
  <si>
    <t>4. Baigiamieji darbai</t>
  </si>
  <si>
    <t>Augalinio sluoksnio atstatymas ir šlaitų sutvirtinimas, užpilant h= 10 cm esamu dirvožemio sluoksniu ir apsėjant žole</t>
  </si>
  <si>
    <t>Žemės plotų planiravimas</t>
  </si>
  <si>
    <t>Kanalo vagos užtvenkimo molingu gruntu iškasimas, pakrovimas ir išvežimas 10 km atstumu</t>
  </si>
  <si>
    <t>Iš viso skyriuje 3, Eur be PVM</t>
  </si>
  <si>
    <t>- armatūros gaminiai</t>
  </si>
  <si>
    <t>3.31</t>
  </si>
  <si>
    <t>3. Pralaidos remontas</t>
  </si>
  <si>
    <t>- betonas C30/37 (su priedais)</t>
  </si>
  <si>
    <t>Dugno tvirtinimo plokštės įrengimas</t>
  </si>
  <si>
    <t>Skaldos 0/45 pagrindo sl. h=15 cm įrengimas dugno tvirtinimui</t>
  </si>
  <si>
    <t>3.30</t>
  </si>
  <si>
    <t>- atvežtinis gruntas</t>
  </si>
  <si>
    <t>3.29</t>
  </si>
  <si>
    <t>- esamas gruntas</t>
  </si>
  <si>
    <t>Vamzdžio užpylimas gerai drenuojančiu gruntu sutankinant</t>
  </si>
  <si>
    <t>m2</t>
  </si>
  <si>
    <t xml:space="preserve">Atraminių sienų paviršių besiliečiančių su gruntu nutepimas hidroizoliacija </t>
  </si>
  <si>
    <t>3.28</t>
  </si>
  <si>
    <t>Atraminių sienų plovimas aukšto slėgio vandens srove prieš įrengiant hidroizoliaciją</t>
  </si>
  <si>
    <t>3.27</t>
  </si>
  <si>
    <t>Metalinio gofruoto vamzdžio įrengimas sujungiant</t>
  </si>
  <si>
    <t>3.26</t>
  </si>
  <si>
    <t>Plieninio vamzdžio apgaubimas neaustine geotekstile</t>
  </si>
  <si>
    <t>3.25</t>
  </si>
  <si>
    <t>Atraminių prizmių užpylimas gerai drenuojančiu gruntu sluoksniais, sutankinant</t>
  </si>
  <si>
    <t>3.24</t>
  </si>
  <si>
    <t>Geomembranos įrengimas</t>
  </si>
  <si>
    <t>3.23</t>
  </si>
  <si>
    <t>Neaustinės geotekstilės įrengimas</t>
  </si>
  <si>
    <t>3.22</t>
  </si>
  <si>
    <t>Pado PA-4.5 montavimas</t>
  </si>
  <si>
    <t>3.21</t>
  </si>
  <si>
    <t>Pado PA-2 montavimas</t>
  </si>
  <si>
    <t>3.20</t>
  </si>
  <si>
    <t>Pado PA-3.5 montavimas</t>
  </si>
  <si>
    <t>3.19</t>
  </si>
  <si>
    <t>Smėlio pagrindo h=15 cm sl. įrengimas</t>
  </si>
  <si>
    <t>3.18</t>
  </si>
  <si>
    <t>- tvirtinimo elementai (M12x180 mm strypas, veržlė, poveržlė)</t>
  </si>
  <si>
    <t>3.17</t>
  </si>
  <si>
    <t>- cinkuotas plienas</t>
  </si>
  <si>
    <t>- epoksido klijai</t>
  </si>
  <si>
    <t>- Ø14 mm L=150 mm lizdų gręžimas</t>
  </si>
  <si>
    <t>Pėsčiųjų tvorelės įrengimas</t>
  </si>
  <si>
    <t>3.16</t>
  </si>
  <si>
    <t xml:space="preserve">Atraminių sienų ir pralaidos praplatinimo paviršių besiliečiančių su gruntu nutepimas hidroizoliacija </t>
  </si>
  <si>
    <t>3.15</t>
  </si>
  <si>
    <t>Atraminių sienų ir pralaidos praplatinimo plovimas aukšto slėgio vandens srove prieš įrengiant hidroizoliaciją</t>
  </si>
  <si>
    <t>3.14</t>
  </si>
  <si>
    <t>Dvisluoksnės bituminės prilydomos hidroizoliacijos įrengimas ant pralaidos išorinių paviršių</t>
  </si>
  <si>
    <t>3.13</t>
  </si>
  <si>
    <t>Pralaidos išorinių paviršių plovimas aukšto slėgio vandens srove prieš įrengiant hidroizoliaciją</t>
  </si>
  <si>
    <t>3.12</t>
  </si>
  <si>
    <t>3.11</t>
  </si>
  <si>
    <t>- betonas C35/45 (su priedais)</t>
  </si>
  <si>
    <t>Pralaidos praplatinimo įrengimas</t>
  </si>
  <si>
    <t>Lizdų Ø16 mm L=110 gręžimas</t>
  </si>
  <si>
    <t>3.10</t>
  </si>
  <si>
    <t>3.9</t>
  </si>
  <si>
    <t>Atraminės sienos įrengimas</t>
  </si>
  <si>
    <t>3.8</t>
  </si>
  <si>
    <t>Pado PA-3 montavimas</t>
  </si>
  <si>
    <t>3.7</t>
  </si>
  <si>
    <t>Pralaidos vidinių paviršių aptrupėjusių vietų, geometrijos atstatymas remontiniu skiediniu R3 kai pažaidų gylis hvid=20 mm</t>
  </si>
  <si>
    <t>3.6</t>
  </si>
  <si>
    <t>Atsidengusios armatūros valymas nuo korozijos ir padengimas antikorozine danga</t>
  </si>
  <si>
    <t>Pralaidos vidinių pažeistų paviršių ardymas, pašalinant nesukibusį betoną</t>
  </si>
  <si>
    <t>Pralaidos vidinių paviršių valymas aukšto vandens srove</t>
  </si>
  <si>
    <t>Skaldos 0/45 pagrindo sl. h=20 cm įrengimas atraminėse prizmėse sutankinant</t>
  </si>
  <si>
    <t>Plotų planiravimas</t>
  </si>
  <si>
    <t>Iš viso skyriuje 2, Eur be PVM</t>
  </si>
  <si>
    <t>2. Esamų konstrukcijų ardymo darbai</t>
  </si>
  <si>
    <t>Pralaidos konstrukcijų ardymas</t>
  </si>
  <si>
    <t>2.  Esamų konstrukcijų ardymo darbai</t>
  </si>
  <si>
    <t>Esamo dugno tvirtinimo lauko akmenimis ardymas, sandėliuojant vietoje</t>
  </si>
  <si>
    <t>Grunto kasimas, sandėliuojant vietoje</t>
  </si>
  <si>
    <t>Iš viso skyriuje 1, Eur be PVM</t>
  </si>
  <si>
    <t>h</t>
  </si>
  <si>
    <t>Vandens pumpavimas iš atitvertos kanalo vagos</t>
  </si>
  <si>
    <t>1. Paruošiamieji darbai</t>
  </si>
  <si>
    <t>Kanalo vagos užtvenkimas molingu gruntu</t>
  </si>
  <si>
    <t>m²</t>
  </si>
  <si>
    <t>Dirvožemio hvid=10 cm pašalinimas, perstumiant buldozeriu iki 20 m, sandėliuojant vietoje</t>
  </si>
  <si>
    <t>Statybvietės įrengimas ir išardymas (įtraukiama į statybvietės paruošimo darbus)</t>
  </si>
  <si>
    <r>
      <t xml:space="preserve">Vieneto kaina, Eur be PVM  </t>
    </r>
    <r>
      <rPr>
        <b/>
        <sz val="11"/>
        <color rgb="FFFF0000"/>
        <rFont val="Times New Roman"/>
        <family val="1"/>
        <charset val="186"/>
      </rPr>
      <t>(pildo Tiekėjas)</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</si>
  <si>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</si>
  <si>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</si>
  <si>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t>Žiniaraščio priedas</t>
  </si>
  <si>
    <t>Iš viso žiniaraščiuose (Eur be PVM):</t>
  </si>
  <si>
    <t>Vertės į pasiūlymo formą</t>
  </si>
  <si>
    <t>Susiekimo dalis</t>
  </si>
  <si>
    <t>Vertė, EUR be PVM</t>
  </si>
  <si>
    <t>Žiniaraščio pavadinimas</t>
  </si>
  <si>
    <t>Darbų kiekių žin. nr.</t>
  </si>
  <si>
    <t>DARBŲ KIEKIŲ ŽINIARAŠČIŲ SANTRAUKA</t>
  </si>
  <si>
    <t>Elektroninių ryšių (telekomunikacijų) dalis</t>
  </si>
  <si>
    <t>Statinio konstrukcijų dalis</t>
  </si>
  <si>
    <t>Elektrotechnikos dalis. Apšvietimo tinklai</t>
  </si>
  <si>
    <t>DARBŲ KIEKIŲ ŽINIARAŠTIS NR. 2 – KONSTRUKCINĖ DALIS</t>
  </si>
  <si>
    <t>DARBŲ KIEKIŲ ŽINIARAŠTIS NR. 3 – ELEKTROTECHNIKOS DALIS. APŠVIETIMO DALIS</t>
  </si>
  <si>
    <t>DARBŲ KIEKIŲ ŽINIARAŠTIS NR. 4 – ELEKTRONINIŲ RYŠIŲ (TELEKOMUNIKACIJŲ) DALIS</t>
  </si>
  <si>
    <t>1.Elektroninų ryšių įrengimas</t>
  </si>
  <si>
    <t>1. Elektroninų ryšių įrengimas</t>
  </si>
  <si>
    <t>Leidimas kasimo darbams</t>
  </si>
  <si>
    <t>Tranšėjos kasimas ir užkasimas</t>
  </si>
  <si>
    <t>Vamzdžių d63mm. paklojimas gatavoje tranšėjoje</t>
  </si>
  <si>
    <t>Telefoninio liuko su podangčiu montavimas</t>
  </si>
  <si>
    <t>Kabelio paklojimas gatavoje tranšėjoje</t>
  </si>
  <si>
    <t>Kabelio įtraukimas į kanalą</t>
  </si>
  <si>
    <t>Movos kabeliui 20x2 montavimas</t>
  </si>
  <si>
    <t>Kabelio 100x2 porų kompleksinis matavimas</t>
  </si>
  <si>
    <t>Kontrolinė geodezinė nuotrauka</t>
  </si>
  <si>
    <t>pora</t>
  </si>
  <si>
    <t>Vykdant valstybinės reikšmės kelių rekonstravimo/remonto darbus susidarančios medžiagos, kurios nenaudojamos projekte ir kurios gali būti panaudotos pakartotinai, turi būti gabenamos į užsakovo – AB „Via Lietuva“ nurodytą sandėliavimo vietą – AB „Kelių priežiūra“ Kretingos kelių tarnybos Plungės meistriją, Stoties g. 11a, Plungė.
Medžiagos, kurios turi būti gabenamos į sandėliavimo vietas: metalo gaminiai (neužteršti betonu ir kt. medžiagomis (t. y. turi būti nuvalyti)): kelio ženklai, kelio ženklų atramos, apšvietimo ir kiti stulpai,  apsauginiai atitvarai ir jų elementai, tiltų ir viadukų turėklai, kiti metalo gaminiai, sijos, spraustasienės, pralaidos ir kt.
Kitos, nepaminėtos medžiagos, kurios gali būti panaudotos pakartotinai, gali būti gabenamos į sandėliavimo vietas tik suderinus su AB „Via Lietuva“.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</si>
  <si>
    <t>Iki 30 cm skersmens kelmų pakrovimas ir išvežimas Rangovo pasirinktu atstumu utilizavimui</t>
  </si>
  <si>
    <t>Daugiau 30 cm skersmens kelmų pakrovimas ir išvežimas Rangovo pasirinktu atstumu utilizavimui</t>
  </si>
  <si>
    <t>Naujos drenažinės linijos iš plastikinių (Øvidinis≥100 mm) drenažo vamzdžių su geotekstilės filtru klojimas, įrengiant drenažo prizmę iš skaldelės 
 - skaldelė 11/22, 103 m3</t>
  </si>
  <si>
    <t>20 cm skaldos pagrindo sluoksnio iš nesurištojo mineralinių medžiagų mišinio 0/45 pridedant iki 20% NAG įrengimas:
 - nufrezuoto asfalto granulės (NAG), atvežant iš sandėliavimo vietos - 65 m3</t>
  </si>
  <si>
    <t>Pralaidos užpylimas gerai drenuojančiu gruntu sutankinant:</t>
  </si>
  <si>
    <t>3.16.1</t>
  </si>
  <si>
    <t>3.16.2</t>
  </si>
  <si>
    <t>3.29.1</t>
  </si>
  <si>
    <t>3.29.2</t>
  </si>
  <si>
    <t>Dugno tvirtinimo atstatymas h≥10 cm lauko akmenimis, panaudojant esamus ir atvežtinius akmenis:
 - atvežtiniai lauko akmenys 2,10 m3</t>
  </si>
  <si>
    <t>Paklotų kabelių apsauga surenkamais gaubtais 110 mm skersmens, atkasant kabelius</t>
  </si>
  <si>
    <t>2. Medžiagų poreikis</t>
  </si>
  <si>
    <t>Sudedamas kabelių apsaugos vamzdis
PVC110x100x3000mm.(450N)</t>
  </si>
  <si>
    <t>Vamzdis HDPE63x3,6mm. (750N)</t>
  </si>
  <si>
    <t>Kabelis VMOHBU20x2x0.5</t>
  </si>
  <si>
    <t>Mova XAGA 500-43/8-150 (20p.kab.)</t>
  </si>
  <si>
    <t>Jungtis 10x2 su užpildu</t>
  </si>
  <si>
    <t>Liukas MTT-S1 su rakinamu podangčiu</t>
  </si>
  <si>
    <t>IŠ VISO ŽINIARAŠTYJE 2, EUR BE PVM</t>
  </si>
  <si>
    <t>Esamų požeminių sklendžių ir šulinių liukų sukėlimas iki projektinio lygio</t>
  </si>
  <si>
    <t>Vandentiekio tinklai</t>
  </si>
  <si>
    <t>Kritimo stovas DN200 (stovas, alkūnės, trišakis)</t>
  </si>
  <si>
    <t>Paviršinių nuotekų tinklai</t>
  </si>
  <si>
    <t>Virinamas trišakis DN250</t>
  </si>
  <si>
    <t>Virinamas trišakis DN300</t>
  </si>
  <si>
    <t>Esamo portalinio bloko gręžimas (L=420 mm, d300 mm)</t>
  </si>
  <si>
    <t>Esamo portalinio bloko gręžimas (L=420 mm, d400 mm)</t>
  </si>
  <si>
    <t>Esamo trapo perkėlimas</t>
  </si>
  <si>
    <t>Esamų šulinių landų Ø700 mm sukelimas (Hvid.=0,3 m) iki projektinio lygio</t>
  </si>
  <si>
    <t>Betonas latakų įrengimui</t>
  </si>
  <si>
    <t xml:space="preserve">Protarpiai In-situ </t>
  </si>
  <si>
    <t>Komunikacijų žymėjimui cinkuoto metalo stovai su plastikinėmis lentelėmis</t>
  </si>
  <si>
    <t>Protarpiai D315 mm vamzdžiui</t>
  </si>
  <si>
    <t>Protarpiai D250 mm vamzdžiui</t>
  </si>
  <si>
    <t>Protarpiai D200 mm vamzdžiui</t>
  </si>
  <si>
    <t>Plastikinis kanalizacijos šulinys PVC Ø 425 mm, (pilna komplektacija, įskaitant žemės darbus ir pagrindą po šuliniu)</t>
  </si>
  <si>
    <t>Plastikiniai šuliniai Ø425 mm (bortinis trapas) Hvid.=2,0-3,0 m, (pilna komplektacija, įskaitant žemės darbus ir pagrindą po šuliniu)</t>
  </si>
  <si>
    <t>Surenkami gelžbetoniniai šuliniai Ø1000 mm, Hvid.=2,0-3,0 m (pilna komplektacija, įskaitant žemės darbus ir pagrindą po šuliniu)</t>
  </si>
  <si>
    <t>Surenkami gelžbetoniniai šuliniai Ø1500 mm, Hvid.=3,0 m (pilna komplektacija, įskaitant žemės darbus ir pagrindą po šuliniu)</t>
  </si>
  <si>
    <t>PE 100 RC vamzdžiai  Ø315 mm ir jų įrengimas su visomis reikalingomis jungtimis, dangų ardymu, žemės darbais, vamzdžių pagrindo įrengimu 0,10 m bei jų užpylimu</t>
  </si>
  <si>
    <t>PE 100 RC vamzdžiai  Ø250 mm ir jų įrengimas su visomis reikalingomis jungtimis, dangų ardymu, žemės darbais, vamzdžių pagrindo įrengimu 0,10 m bei jų užpylimu</t>
  </si>
  <si>
    <t>PP vamzdžiai  Ø200 mm ir jų įrengimas su visomis reikalingomis jungtimis, dangų ardymu, žemės darbais, vamzdžių pagrindo įrengimu 0,10 m bei jų užpylimu</t>
  </si>
  <si>
    <t>val.</t>
  </si>
  <si>
    <t xml:space="preserve">Adatinių filtrų siurblių darbas (moto val.) </t>
  </si>
  <si>
    <t>Siurbliai adatiniams filtrams</t>
  </si>
  <si>
    <t>Adatinių filtrų kolektorius</t>
  </si>
  <si>
    <t>Gruntinio vandens lygio pažeminimas (adatiniai filtrai)</t>
  </si>
  <si>
    <t>Paviršinių nuotekų Ø315 vamzdyno vidaus apžiūra, darant vaizdo įrašą</t>
  </si>
  <si>
    <t>Paviršinių nuotekų Ø250 vamzdyno vidaus apžiūra, darant vaizdo įrašą</t>
  </si>
  <si>
    <t>Paviršinių nuotekų Ø200 vamzdyno vidaus apžiūra, darant vaizdo įrašą</t>
  </si>
  <si>
    <t>Lietaus nuotekų šalinimo tinklų, valstybinės reikšmės rajoninio kelio Nr.
2253 Palanga-Graudūšiai ruože nuo 0,252 iki 1,091 km, Palangoje,
naujos statybos projektas</t>
  </si>
  <si>
    <t>Lietaus nuotekos (atskiras projektas)</t>
  </si>
  <si>
    <t>Kelio ženklų skydų ir atramų (be pamatų), atitvarų pakrovimas ir išvežimas (žiūrėti žiniaraščio priedą dėl išvežimo)</t>
  </si>
  <si>
    <t>Statybinio laužo (kelio bortų, vejos bortų, trinkelių, keleivių laukimo peronų, betoninių kelio ženklų pamatų, suoliukų, šiukšlių dėžių) pakrovimas ir išvežimas (žiūrėti žiniaraščio priedą dėl išvežimo)</t>
  </si>
  <si>
    <t>Žvyro dangos sluoksnio išardymas, nustumiant iki 20 m, pakrovimas ir išvežimas Rangovo pasirinktu atstumu (grįžtamoji medžiaga) ar naudojama projekte ar rangovas pasiima?</t>
  </si>
  <si>
    <t>Statybinio gelžbetonio laužo pakrovimas ir išvežimas (žiūrėti žiniaraščio priedą dėl išvežimo)</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</si>
  <si>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</si>
  <si>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r>
      <t>m</t>
    </r>
    <r>
      <rPr>
        <vertAlign val="superscript"/>
        <sz val="11"/>
        <rFont val="Times New Roman"/>
        <family val="1"/>
        <charset val="186"/>
      </rPr>
      <t>3</t>
    </r>
  </si>
  <si>
    <r>
      <t>Medžių atliekų smulkinimas, pakrovimas ir išvežimas Rangovo pasirinktu atstumu (m</t>
    </r>
    <r>
      <rPr>
        <vertAlign val="superscript"/>
        <sz val="11"/>
        <rFont val="Times New Roman"/>
        <family val="1"/>
        <charset val="186"/>
      </rPr>
      <t xml:space="preserve">3 </t>
    </r>
    <r>
      <rPr>
        <sz val="11"/>
        <rFont val="Times New Roman"/>
        <family val="1"/>
        <charset val="186"/>
      </rPr>
      <t>susmulkintos masės)</t>
    </r>
  </si>
  <si>
    <r>
      <t>m</t>
    </r>
    <r>
      <rPr>
        <vertAlign val="superscript"/>
        <sz val="11"/>
        <color rgb="FF000000"/>
        <rFont val="Times New Roman"/>
        <family val="1"/>
        <charset val="186"/>
      </rPr>
      <t>2</t>
    </r>
  </si>
  <si>
    <r>
      <t>m</t>
    </r>
    <r>
      <rPr>
        <vertAlign val="superscript"/>
        <sz val="11"/>
        <color rgb="FF000000"/>
        <rFont val="Times New Roman"/>
        <family val="1"/>
        <charset val="186"/>
      </rPr>
      <t>3</t>
    </r>
  </si>
  <si>
    <r>
      <t>Filtruojančios geosintetinės medžiagos paklojimas (svoris ≥ 150 g/m</t>
    </r>
    <r>
      <rPr>
        <vertAlign val="superscript"/>
        <sz val="11"/>
        <color rgb="FF000000"/>
        <rFont val="Times New Roman"/>
        <family val="1"/>
        <charset val="186"/>
      </rPr>
      <t>2</t>
    </r>
    <r>
      <rPr>
        <sz val="11"/>
        <color rgb="FF000000"/>
        <rFont val="Times New Roman"/>
        <family val="1"/>
        <charset val="186"/>
      </rPr>
      <t>)</t>
    </r>
  </si>
  <si>
    <r>
      <t>Betoninių kelio bortų 100.15.30 ant C20/25 betono pagrindo įrengimas (1m – 0,12 m</t>
    </r>
    <r>
      <rPr>
        <vertAlign val="superscript"/>
        <sz val="11"/>
        <color rgb="FF000000"/>
        <rFont val="Times New Roman"/>
        <family val="1"/>
        <charset val="186"/>
      </rPr>
      <t>3</t>
    </r>
    <r>
      <rPr>
        <sz val="11"/>
        <color rgb="FF000000"/>
        <rFont val="Times New Roman"/>
        <family val="1"/>
        <charset val="186"/>
      </rPr>
      <t xml:space="preserve"> betono)</t>
    </r>
  </si>
  <si>
    <r>
      <t>Betoninių nužemintų kelio bortų 100.15.22 ant C20/25 betono pagrindo įrengimas (1m – 0,11 m</t>
    </r>
    <r>
      <rPr>
        <vertAlign val="superscript"/>
        <sz val="11"/>
        <color rgb="FF000000"/>
        <rFont val="Times New Roman"/>
        <family val="1"/>
        <charset val="186"/>
      </rPr>
      <t xml:space="preserve">3 </t>
    </r>
    <r>
      <rPr>
        <sz val="11"/>
        <color rgb="FF000000"/>
        <rFont val="Times New Roman"/>
        <family val="1"/>
        <charset val="186"/>
      </rPr>
      <t>betono)</t>
    </r>
  </si>
  <si>
    <r>
      <t>Granitinių kelio bortų 100.15.22 ant C20/25 betono pagrindo įrengimas (1m – 0,11 m</t>
    </r>
    <r>
      <rPr>
        <vertAlign val="superscript"/>
        <sz val="11"/>
        <color rgb="FF000000"/>
        <rFont val="Times New Roman"/>
        <family val="1"/>
        <charset val="186"/>
      </rPr>
      <t xml:space="preserve">3 </t>
    </r>
    <r>
      <rPr>
        <sz val="11"/>
        <color rgb="FF000000"/>
        <rFont val="Times New Roman"/>
        <family val="1"/>
        <charset val="186"/>
      </rPr>
      <t>betono)</t>
    </r>
  </si>
  <si>
    <r>
      <t>Granitinių kelio bortų 100.15.30 ant C20/25 betono pagrindo įrengimas (1m – 0,12 m</t>
    </r>
    <r>
      <rPr>
        <vertAlign val="superscript"/>
        <sz val="11"/>
        <color rgb="FF000000"/>
        <rFont val="Times New Roman"/>
        <family val="1"/>
        <charset val="186"/>
      </rPr>
      <t>3</t>
    </r>
    <r>
      <rPr>
        <sz val="11"/>
        <color rgb="FF000000"/>
        <rFont val="Times New Roman"/>
        <family val="1"/>
        <charset val="186"/>
      </rPr>
      <t xml:space="preserve"> betono)</t>
    </r>
  </si>
  <si>
    <r>
      <t>4 cm storio apatinio asfalto sluoksnio iš mišinio AC 16 AS (su SZ</t>
    </r>
    <r>
      <rPr>
        <vertAlign val="subscript"/>
        <sz val="11"/>
        <color rgb="FF000000"/>
        <rFont val="Times New Roman"/>
        <family val="1"/>
        <charset val="186"/>
      </rPr>
      <t>18</t>
    </r>
    <r>
      <rPr>
        <sz val="11"/>
        <color rgb="FF000000"/>
        <rFont val="Times New Roman"/>
        <family val="1"/>
        <charset val="186"/>
      </rPr>
      <t>/LA</t>
    </r>
    <r>
      <rPr>
        <vertAlign val="subscript"/>
        <sz val="11"/>
        <color rgb="FF000000"/>
        <rFont val="Times New Roman"/>
        <family val="1"/>
        <charset val="186"/>
      </rPr>
      <t>20</t>
    </r>
    <r>
      <rPr>
        <sz val="11"/>
        <color rgb="FF000000"/>
        <rFont val="Times New Roman"/>
        <family val="1"/>
        <charset val="186"/>
      </rPr>
      <t xml:space="preserve"> ir 50/70 rišikliu) įrengimas</t>
    </r>
  </si>
  <si>
    <r>
      <t>3 cm storio viršutinio asfalto sluoksnio iš mišinio SMA 8 S  (su SZ</t>
    </r>
    <r>
      <rPr>
        <vertAlign val="subscript"/>
        <sz val="11"/>
        <color rgb="FF000000"/>
        <rFont val="Times New Roman"/>
        <family val="1"/>
        <charset val="186"/>
      </rPr>
      <t>18</t>
    </r>
    <r>
      <rPr>
        <sz val="11"/>
        <color rgb="FF000000"/>
        <rFont val="Times New Roman"/>
        <family val="1"/>
        <charset val="186"/>
      </rPr>
      <t>/LA</t>
    </r>
    <r>
      <rPr>
        <vertAlign val="subscript"/>
        <sz val="11"/>
        <color rgb="FF000000"/>
        <rFont val="Times New Roman"/>
        <family val="1"/>
        <charset val="186"/>
      </rPr>
      <t>20</t>
    </r>
    <r>
      <rPr>
        <sz val="11"/>
        <color rgb="FF000000"/>
        <rFont val="Times New Roman"/>
        <family val="1"/>
        <charset val="186"/>
      </rPr>
      <t> ir  PMB 45/80-65 rišikliu) 
(įskaitant paviršiaus šiurkštinimo priemones) įrengimas</t>
    </r>
  </si>
  <si>
    <r>
      <t>7 cm storio apatinio asfalto sluoksnio iš mišinio AC 16 AS (su SZ</t>
    </r>
    <r>
      <rPr>
        <vertAlign val="subscript"/>
        <sz val="11"/>
        <color rgb="FF000000"/>
        <rFont val="Times New Roman"/>
        <family val="1"/>
        <charset val="186"/>
      </rPr>
      <t>22</t>
    </r>
    <r>
      <rPr>
        <sz val="11"/>
        <color rgb="FF000000"/>
        <rFont val="Times New Roman"/>
        <family val="1"/>
        <charset val="186"/>
      </rPr>
      <t>/LA</t>
    </r>
    <r>
      <rPr>
        <vertAlign val="subscript"/>
        <sz val="11"/>
        <color rgb="FF000000"/>
        <rFont val="Times New Roman"/>
        <family val="1"/>
        <charset val="186"/>
      </rPr>
      <t xml:space="preserve">25 </t>
    </r>
    <r>
      <rPr>
        <sz val="11"/>
        <color rgb="FF000000"/>
        <rFont val="Times New Roman"/>
        <family val="1"/>
        <charset val="186"/>
      </rPr>
      <t>ir 50/70 rišikliu) įrengimas</t>
    </r>
  </si>
  <si>
    <r>
      <t>3 cm storio viršutinio asfalto sluoksnio iš mišinio SMA 8 S  (su SZ</t>
    </r>
    <r>
      <rPr>
        <vertAlign val="subscript"/>
        <sz val="11"/>
        <color rgb="FF000000"/>
        <rFont val="Times New Roman"/>
        <family val="1"/>
        <charset val="186"/>
      </rPr>
      <t>18</t>
    </r>
    <r>
      <rPr>
        <sz val="11"/>
        <color rgb="FF000000"/>
        <rFont val="Times New Roman"/>
        <family val="1"/>
        <charset val="186"/>
      </rPr>
      <t>/LA</t>
    </r>
    <r>
      <rPr>
        <vertAlign val="subscript"/>
        <sz val="11"/>
        <color rgb="FF000000"/>
        <rFont val="Times New Roman"/>
        <family val="1"/>
        <charset val="186"/>
      </rPr>
      <t>20</t>
    </r>
    <r>
      <rPr>
        <sz val="11"/>
        <color rgb="FF000000"/>
        <rFont val="Times New Roman"/>
        <family val="1"/>
        <charset val="186"/>
      </rPr>
      <t> ir  PMB 45/80-65 rišikliu)
(įskaitant paviršiaus šiurkštinimo priemones) įrengimas</t>
    </r>
  </si>
  <si>
    <r>
      <t xml:space="preserve">–  </t>
    </r>
    <r>
      <rPr>
        <sz val="11"/>
        <color rgb="FF000000"/>
        <rFont val="Times New Roman"/>
        <family val="1"/>
        <charset val="186"/>
      </rPr>
      <t>betono pagrindo pjovimas diskiniu pjūklu</t>
    </r>
  </si>
  <si>
    <r>
      <t xml:space="preserve">–  </t>
    </r>
    <r>
      <rPr>
        <sz val="11"/>
        <color rgb="FF000000"/>
        <rFont val="Times New Roman"/>
        <family val="1"/>
        <charset val="186"/>
      </rPr>
      <t>pjūvių išvalymas aukšto slėgio vandens srove</t>
    </r>
  </si>
  <si>
    <r>
      <t xml:space="preserve">–  </t>
    </r>
    <r>
      <rPr>
        <sz val="11"/>
        <color rgb="FF000000"/>
        <rFont val="Times New Roman"/>
        <family val="1"/>
        <charset val="186"/>
      </rPr>
      <t>bituminė mastika</t>
    </r>
  </si>
  <si>
    <r>
      <t xml:space="preserve">–  </t>
    </r>
    <r>
      <rPr>
        <sz val="11"/>
        <color rgb="FF000000"/>
        <rFont val="Times New Roman"/>
        <family val="1"/>
        <charset val="186"/>
      </rPr>
      <t>dirvožemis, atvežant iš sandėliavimo vietos iki 4 km</t>
    </r>
  </si>
  <si>
    <r>
      <t>m</t>
    </r>
    <r>
      <rPr>
        <vertAlign val="superscript"/>
        <sz val="12"/>
        <color theme="1"/>
        <rFont val="Times New Roman"/>
        <family val="1"/>
        <charset val="186"/>
      </rPr>
      <t>3</t>
    </r>
  </si>
  <si>
    <r>
      <t>m</t>
    </r>
    <r>
      <rPr>
        <vertAlign val="superscript"/>
        <sz val="12"/>
        <color rgb="FF000000"/>
        <rFont val="Times New Roman"/>
        <family val="1"/>
        <charset val="186"/>
      </rPr>
      <t>3</t>
    </r>
  </si>
  <si>
    <r>
      <t>m</t>
    </r>
    <r>
      <rPr>
        <vertAlign val="superscript"/>
        <sz val="12"/>
        <color theme="1"/>
        <rFont val="Times New Roman"/>
        <family val="1"/>
        <charset val="186"/>
      </rPr>
      <t>2</t>
    </r>
  </si>
  <si>
    <r>
      <t>Kabelio galų paruošimas Cu 3x1,5 mm</t>
    </r>
    <r>
      <rPr>
        <vertAlign val="superscript"/>
        <sz val="12"/>
        <color theme="1"/>
        <rFont val="Times New Roman"/>
        <family val="1"/>
        <charset val="186"/>
      </rPr>
      <t>2</t>
    </r>
    <r>
      <rPr>
        <sz val="12"/>
        <color theme="1"/>
        <rFont val="Times New Roman"/>
        <family val="1"/>
        <charset val="186"/>
      </rPr>
      <t xml:space="preserve"> kabeliams</t>
    </r>
  </si>
  <si>
    <t>Vieneto kaina, Eur be PVM  (pildo Teikėjas)</t>
  </si>
  <si>
    <r>
      <t>kompl./m</t>
    </r>
    <r>
      <rPr>
        <vertAlign val="superscript"/>
        <sz val="12"/>
        <rFont val="Times New Roman"/>
        <family val="1"/>
      </rPr>
      <t>3</t>
    </r>
  </si>
  <si>
    <t>Vamzdynų Ø200 bandymas, praplovimas</t>
  </si>
  <si>
    <t>Vamzdynų Ø250 bandymas, praplovimas</t>
  </si>
  <si>
    <t>Vamzdynų Ø315 bandymas, praplovimas</t>
  </si>
  <si>
    <r>
      <t>m</t>
    </r>
    <r>
      <rPr>
        <vertAlign val="superscript"/>
        <sz val="12"/>
        <rFont val="Times New Roman"/>
        <family val="1"/>
      </rPr>
      <t>3</t>
    </r>
  </si>
  <si>
    <t>DARBŲ KIEKIŲ ŽINIARAŠTIS NR. 2 – LIETAUS NUOTEKŲ DALIS</t>
  </si>
  <si>
    <t xml:space="preserve">Kanalo vagos valymas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</si>
</sst>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
  </numFmts>
  <fonts count="38"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b/>
      <sz val="11"/>
      <color theme="1"/>
      <name val="Times New Roman"/>
      <family val="1"/>
      <charset val="186"/>
    </font>
    <font>
      <sz val="10"/>
      <name val="Arial"/>
      <family val="2"/>
      <charset val="186"/>
    </font>
    <font>
      <i/>
      <sz val="11"/>
      <name val="Times New Roman"/>
      <family val="1"/>
    </font>
    <font>
      <sz val="11"/>
      <name val="Times New Roman"/>
      <family val="1"/>
    </font>
    <font>
      <b/>
      <sz val="11"/>
      <name val="Times New Roman"/>
      <family val="1"/>
    </font>
    <font>
      <sz val="11"/>
      <color rgb="FFFF0000"/>
      <name val="Times New Roman"/>
      <family val="1"/>
    </font>
    <font>
      <b/>
      <sz val="11"/>
      <color rgb="FFFF0000"/>
      <name val="Times New Roman"/>
      <family val="1"/>
    </font>
    <font>
      <sz val="11"/>
      <name val="Times New Roman"/>
      <family val="1"/>
      <charset val="186"/>
    </font>
    <font>
      <i/>
      <sz val="11"/>
      <name val="Times New Roman"/>
      <family val="1"/>
      <charset val="186"/>
    </font>
    <font>
      <i/>
      <sz val="11"/>
      <color theme="1"/>
      <name val="Times New Roman"/>
      <family val="1"/>
      <charset val="186"/>
    </font>
    <font>
      <b/>
      <i/>
      <sz val="11"/>
      <name val="Times New Roman"/>
      <family val="1"/>
      <charset val="186"/>
    </font>
    <font>
      <sz val="10"/>
      <name val="Times New Roman"/>
      <family val="1"/>
      <charset val="186"/>
    </font>
    <font>
      <i/>
      <sz val="10"/>
      <name val="Times New Roman"/>
      <family val="1"/>
      <charset val="186"/>
    </font>
    <font>
      <b/>
      <i/>
      <sz val="11"/>
      <color rgb="FF000000"/>
      <name val="Times New Roman"/>
      <family val="1"/>
      <charset val="186"/>
    </font>
    <font>
      <b/>
      <sz val="10"/>
      <name val="Times New Roman"/>
      <family val="1"/>
      <charset val="186"/>
    </font>
    <font>
      <b/>
      <i/>
      <sz val="10"/>
      <name val="Times New Roman"/>
      <family val="1"/>
      <charset val="186"/>
    </font>
    <font>
      <b/>
      <sz val="16"/>
      <name val="Times New Roman"/>
      <family val="1"/>
      <charset val="186"/>
    </font>
    <font>
      <sz val="11"/>
      <color rgb="FF000000"/>
      <name val="Times New Roman"/>
      <family val="1"/>
      <charset val="186"/>
    </font>
    <font>
      <vertAlign val="superscript"/>
      <sz val="11"/>
      <name val="Times New Roman"/>
      <family val="1"/>
      <charset val="186"/>
    </font>
    <font>
      <sz val="10"/>
      <color rgb="FF000000"/>
      <name val="Times New Roman"/>
      <family val="1"/>
      <charset val="186"/>
    </font>
    <font>
      <vertAlign val="superscript"/>
      <sz val="11"/>
      <color rgb="FF000000"/>
      <name val="Times New Roman"/>
      <family val="1"/>
      <charset val="186"/>
    </font>
    <font>
      <vertAlign val="subscript"/>
      <sz val="11"/>
      <color rgb="FF000000"/>
      <name val="Times New Roman"/>
      <family val="1"/>
      <charset val="186"/>
    </font>
    <font>
      <sz val="12"/>
      <color theme="1"/>
      <name val="Times New Roman"/>
      <family val="1"/>
      <charset val="186"/>
    </font>
    <font>
      <vertAlign val="superscript"/>
      <sz val="12"/>
      <color theme="1"/>
      <name val="Times New Roman"/>
      <family val="1"/>
      <charset val="186"/>
    </font>
    <font>
      <sz val="12"/>
      <color rgb="FF000000"/>
      <name val="Times New Roman"/>
      <family val="1"/>
      <charset val="186"/>
    </font>
    <font>
      <vertAlign val="superscript"/>
      <sz val="12"/>
      <color rgb="FF000000"/>
      <name val="Times New Roman"/>
      <family val="1"/>
      <charset val="186"/>
    </font>
    <font>
      <sz val="10"/>
      <color theme="1"/>
      <name val="Times New Roman"/>
      <family val="1"/>
      <charset val="186"/>
    </font>
    <font>
      <b/>
      <sz val="16"/>
      <name val="Times New Roman"/>
      <family val="1"/>
    </font>
    <font>
      <sz val="12"/>
      <name val="Times New Roman"/>
      <family val="1"/>
    </font>
    <font>
      <vertAlign val="superscript"/>
      <sz val="12"/>
      <name val="Times New Roman"/>
      <family val="1"/>
    </font>
  </fonts>
  <fills count="5">
    <fill>
      <patternFill patternType="none"/>
    </fill>
    <fill>
      <patternFill patternType="gray125"/>
    </fill>
    <fill>
      <patternFill patternType="solid">
        <fgColor rgb="FFF2F2F2"/>
        <bgColor rgb="FFFFFFFF"/>
      </patternFill>
    </fill>
    <fill>
      <patternFill patternType="solid">
        <fgColor theme="0" tint="-0.14999847407452621"/>
        <bgColor indexed="64"/>
      </patternFill>
    </fill>
    <fill>
      <patternFill patternType="solid">
        <fgColor theme="9"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rgb="FF000000"/>
      </right>
      <top style="thin">
        <color indexed="64"/>
      </top>
      <bottom style="medium">
        <color rgb="FF000000"/>
      </bottom>
      <diagonal/>
    </border>
    <border>
      <left style="thin">
        <color indexed="64"/>
      </left>
      <right style="thin">
        <color indexed="64"/>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indexed="64"/>
      </right>
      <top/>
      <bottom style="medium">
        <color rgb="FF000000"/>
      </bottom>
      <diagonal/>
    </border>
    <border>
      <left/>
      <right style="medium">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right style="medium">
        <color rgb="FF000000"/>
      </right>
      <top/>
      <bottom style="thin">
        <color indexed="64"/>
      </bottom>
      <diagonal/>
    </border>
    <border>
      <left/>
      <right style="medium">
        <color rgb="FF000000"/>
      </right>
      <top style="thin">
        <color indexed="64"/>
      </top>
      <bottom style="thin">
        <color rgb="FF000000"/>
      </bottom>
      <diagonal/>
    </border>
    <border>
      <left style="thin">
        <color indexed="64"/>
      </left>
      <right style="medium">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rgb="FF000000"/>
      </left>
      <right style="thin">
        <color rgb="FF000000"/>
      </right>
      <top style="medium">
        <color rgb="FF000000"/>
      </top>
      <bottom style="thin">
        <color indexed="64"/>
      </bottom>
      <diagonal/>
    </border>
    <border>
      <left style="thin">
        <color rgb="FF000000"/>
      </left>
      <right style="thin">
        <color indexed="64"/>
      </right>
      <top style="medium">
        <color rgb="FF000000"/>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medium">
        <color indexed="64"/>
      </top>
      <bottom style="thin">
        <color indexed="64"/>
      </bottom>
      <diagonal/>
    </border>
    <border>
      <left/>
      <right style="medium">
        <color indexed="64"/>
      </right>
      <top style="thin">
        <color indexed="64"/>
      </top>
      <bottom style="thin">
        <color rgb="FF000000"/>
      </bottom>
      <diagonal/>
    </border>
    <border>
      <left style="thin">
        <color rgb="FF000000"/>
      </left>
      <right style="thin">
        <color rgb="FF000000"/>
      </right>
      <top style="thin">
        <color rgb="FF000000"/>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9" fillId="0" borderId="0"/>
  </cellStyleXfs>
  <cellXfs count="290">
    <xf numFmtId="0" fontId="0" fillId="0" borderId="0" xfId="0"/>
    <xf numFmtId="0" fontId="6" fillId="0" borderId="0" xfId="0" applyFont="1" applyProtection="1">
      <protection locked="0"/>
    </xf>
    <xf numFmtId="0" fontId="6" fillId="0" borderId="0" xfId="0" applyFont="1" applyAlignment="1" applyProtection="1">
      <alignment wrapText="1"/>
      <protection locked="0"/>
    </xf>
    <xf numFmtId="0" fontId="5" fillId="0" borderId="0" xfId="0" applyFont="1" applyAlignment="1" applyProtection="1">
      <alignment wrapText="1"/>
      <protection locked="0"/>
    </xf>
    <xf numFmtId="0" fontId="6" fillId="0" borderId="0" xfId="0" applyFont="1"/>
    <xf numFmtId="0" fontId="6" fillId="0" borderId="0" xfId="0" applyFont="1" applyAlignment="1">
      <alignment vertical="center" wrapText="1"/>
    </xf>
    <xf numFmtId="0" fontId="6" fillId="0" borderId="0" xfId="0" applyFont="1" applyAlignment="1" applyProtection="1">
      <alignment horizontal="center" vertical="center"/>
      <protection locked="0"/>
    </xf>
    <xf numFmtId="0" fontId="5" fillId="0" borderId="0" xfId="0" applyFont="1" applyProtection="1">
      <protection locked="0"/>
    </xf>
    <xf numFmtId="0" fontId="6" fillId="0" borderId="0" xfId="0" applyFont="1" applyAlignment="1">
      <alignment wrapText="1"/>
    </xf>
    <xf numFmtId="0" fontId="4" fillId="0" borderId="0" xfId="0" applyFont="1" applyAlignment="1" applyProtection="1">
      <alignment horizontal="center" vertical="center" wrapText="1"/>
      <protection locked="0"/>
    </xf>
    <xf numFmtId="4" fontId="4" fillId="0" borderId="7" xfId="0" applyNumberFormat="1" applyFont="1" applyBorder="1" applyAlignment="1" applyProtection="1">
      <alignment horizontal="center" vertical="center" wrapText="1"/>
      <protection locked="0"/>
    </xf>
    <xf numFmtId="4" fontId="8" fillId="0" borderId="8" xfId="0" applyNumberFormat="1" applyFont="1" applyBorder="1" applyAlignment="1" applyProtection="1">
      <alignment horizontal="center" vertical="center"/>
      <protection locked="0"/>
    </xf>
    <xf numFmtId="4" fontId="8"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2" fontId="4" fillId="0" borderId="0" xfId="4" applyNumberFormat="1" applyFont="1" applyAlignment="1">
      <alignment vertical="center"/>
    </xf>
    <xf numFmtId="2" fontId="4" fillId="0" borderId="0" xfId="4" applyNumberFormat="1" applyFont="1" applyAlignment="1">
      <alignment horizontal="right" vertical="center"/>
    </xf>
    <xf numFmtId="2" fontId="6" fillId="0" borderId="0" xfId="0" applyNumberFormat="1" applyFont="1"/>
    <xf numFmtId="4" fontId="8" fillId="0" borderId="17" xfId="0" applyNumberFormat="1" applyFont="1" applyBorder="1" applyAlignment="1" applyProtection="1">
      <alignment horizontal="center" vertical="center"/>
      <protection locked="0"/>
    </xf>
    <xf numFmtId="4" fontId="8" fillId="0" borderId="20" xfId="0" applyNumberFormat="1" applyFont="1" applyBorder="1" applyAlignment="1" applyProtection="1">
      <alignment horizontal="center" vertical="center"/>
      <protection locked="0"/>
    </xf>
    <xf numFmtId="4" fontId="4" fillId="0" borderId="17" xfId="0" applyNumberFormat="1" applyFont="1" applyBorder="1" applyAlignment="1" applyProtection="1">
      <alignment horizontal="center" vertical="center" wrapText="1"/>
      <protection locked="0"/>
    </xf>
    <xf numFmtId="4" fontId="4" fillId="0" borderId="0" xfId="0" applyNumberFormat="1" applyFont="1" applyAlignment="1" applyProtection="1">
      <alignment horizontal="center" vertical="center" wrapText="1"/>
      <protection locked="0"/>
    </xf>
    <xf numFmtId="4" fontId="4" fillId="0" borderId="20" xfId="0" applyNumberFormat="1" applyFont="1" applyBorder="1" applyAlignment="1" applyProtection="1">
      <alignment horizontal="center" vertical="center" wrapText="1"/>
      <protection locked="0"/>
    </xf>
    <xf numFmtId="4" fontId="4" fillId="0" borderId="22" xfId="0" applyNumberFormat="1" applyFont="1" applyBorder="1" applyAlignment="1" applyProtection="1">
      <alignment horizontal="center" vertical="center" wrapText="1"/>
      <protection locked="0"/>
    </xf>
    <xf numFmtId="0" fontId="4" fillId="0" borderId="19" xfId="3" applyFont="1" applyBorder="1" applyAlignment="1">
      <alignment horizontal="center" vertical="center" wrapText="1"/>
    </xf>
    <xf numFmtId="4" fontId="4" fillId="0" borderId="21" xfId="3" applyNumberFormat="1" applyFont="1" applyBorder="1" applyAlignment="1">
      <alignment horizontal="center" vertical="center" wrapText="1"/>
    </xf>
    <xf numFmtId="4" fontId="12" fillId="3" borderId="1" xfId="3" applyNumberFormat="1" applyFont="1" applyFill="1" applyBorder="1" applyAlignment="1" applyProtection="1">
      <alignment horizontal="center" vertical="center" wrapText="1"/>
      <protection locked="0"/>
    </xf>
    <xf numFmtId="4" fontId="12" fillId="3" borderId="5" xfId="3" applyNumberFormat="1" applyFont="1" applyFill="1" applyBorder="1" applyAlignment="1" applyProtection="1">
      <alignment horizontal="center" vertical="center" wrapText="1"/>
      <protection locked="0"/>
    </xf>
    <xf numFmtId="4" fontId="11" fillId="0" borderId="4" xfId="0" applyNumberFormat="1" applyFont="1" applyBorder="1" applyAlignment="1">
      <alignment horizontal="center" vertical="center" wrapText="1"/>
    </xf>
    <xf numFmtId="4" fontId="11" fillId="0" borderId="6"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0" fontId="2" fillId="0" borderId="0" xfId="1" applyFont="1" applyAlignment="1" applyProtection="1">
      <alignment horizontal="center" vertical="center" wrapText="1"/>
    </xf>
    <xf numFmtId="2" fontId="2" fillId="0" borderId="0" xfId="1" applyNumberFormat="1" applyFont="1" applyAlignment="1" applyProtection="1">
      <alignment horizontal="center" vertical="center" wrapText="1"/>
    </xf>
    <xf numFmtId="0" fontId="5" fillId="0" borderId="17" xfId="0" applyFont="1" applyBorder="1" applyAlignment="1" applyProtection="1">
      <alignment horizontal="center" vertical="center" wrapText="1"/>
      <protection locked="0"/>
    </xf>
    <xf numFmtId="0" fontId="6" fillId="0" borderId="37" xfId="0" applyFont="1" applyBorder="1" applyAlignment="1" applyProtection="1">
      <alignment wrapText="1"/>
      <protection locked="0"/>
    </xf>
    <xf numFmtId="0" fontId="5" fillId="0" borderId="9"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4" fontId="3" fillId="3" borderId="1" xfId="3" applyNumberFormat="1" applyFont="1" applyFill="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4" fontId="6" fillId="0" borderId="4" xfId="0" applyNumberFormat="1" applyFont="1" applyBorder="1" applyAlignment="1">
      <alignment horizontal="center" vertical="center" wrapText="1"/>
    </xf>
    <xf numFmtId="4" fontId="4" fillId="0" borderId="8" xfId="3" applyNumberFormat="1" applyFont="1" applyBorder="1" applyAlignment="1">
      <alignment horizontal="center" vertical="center" wrapText="1"/>
    </xf>
    <xf numFmtId="0" fontId="4" fillId="0" borderId="9" xfId="3" applyFont="1" applyBorder="1" applyAlignment="1">
      <alignment horizontal="center" vertical="center" wrapText="1"/>
    </xf>
    <xf numFmtId="4" fontId="15" fillId="0" borderId="6" xfId="0" applyNumberFormat="1" applyFont="1" applyBorder="1" applyAlignment="1">
      <alignment horizontal="center" vertical="center" wrapText="1"/>
    </xf>
    <xf numFmtId="4" fontId="4" fillId="3" borderId="5" xfId="4" applyNumberFormat="1" applyFont="1" applyFill="1" applyBorder="1" applyAlignment="1" applyProtection="1">
      <alignment horizontal="center" vertical="center" wrapText="1"/>
      <protection locked="0"/>
    </xf>
    <xf numFmtId="4" fontId="15" fillId="0" borderId="4" xfId="0" applyNumberFormat="1" applyFont="1" applyBorder="1" applyAlignment="1">
      <alignment horizontal="center" vertical="center" wrapText="1"/>
    </xf>
    <xf numFmtId="4" fontId="4" fillId="3" borderId="1" xfId="4" applyNumberFormat="1" applyFont="1" applyFill="1" applyBorder="1" applyAlignment="1" applyProtection="1">
      <alignment horizontal="center" vertical="center" wrapText="1"/>
      <protection locked="0"/>
    </xf>
    <xf numFmtId="49" fontId="16" fillId="0" borderId="1" xfId="0" applyNumberFormat="1" applyFont="1" applyBorder="1" applyAlignment="1">
      <alignment horizontal="center" vertical="center" wrapText="1"/>
    </xf>
    <xf numFmtId="4" fontId="15" fillId="0" borderId="3" xfId="0" applyNumberFormat="1" applyFont="1" applyBorder="1" applyAlignment="1">
      <alignment horizontal="center" vertical="center" wrapText="1"/>
    </xf>
    <xf numFmtId="4" fontId="4" fillId="3" borderId="2" xfId="4" applyNumberFormat="1" applyFont="1" applyFill="1" applyBorder="1" applyAlignment="1" applyProtection="1">
      <alignment horizontal="center" vertical="center" wrapText="1"/>
      <protection locked="0"/>
    </xf>
    <xf numFmtId="49" fontId="16" fillId="0" borderId="13" xfId="0" applyNumberFormat="1" applyFont="1" applyBorder="1" applyAlignment="1">
      <alignment horizontal="center" vertical="center" wrapText="1"/>
    </xf>
    <xf numFmtId="4" fontId="15" fillId="3" borderId="1" xfId="0" applyNumberFormat="1" applyFont="1" applyFill="1" applyBorder="1" applyAlignment="1" applyProtection="1">
      <alignment horizontal="center" vertical="center" wrapText="1"/>
      <protection locked="0"/>
    </xf>
    <xf numFmtId="4" fontId="15" fillId="3" borderId="2" xfId="0" applyNumberFormat="1" applyFont="1" applyFill="1" applyBorder="1" applyAlignment="1" applyProtection="1">
      <alignment horizontal="center" vertical="center" wrapText="1"/>
      <protection locked="0"/>
    </xf>
    <xf numFmtId="49" fontId="16" fillId="0" borderId="14" xfId="0" applyNumberFormat="1" applyFont="1" applyBorder="1" applyAlignment="1">
      <alignment horizontal="center" vertical="center" wrapText="1"/>
    </xf>
    <xf numFmtId="4" fontId="15" fillId="0" borderId="41" xfId="0" applyNumberFormat="1" applyFont="1" applyBorder="1" applyAlignment="1">
      <alignment horizontal="center" vertical="center" wrapText="1"/>
    </xf>
    <xf numFmtId="4" fontId="4" fillId="3" borderId="42" xfId="4" applyNumberFormat="1" applyFont="1" applyFill="1" applyBorder="1" applyAlignment="1" applyProtection="1">
      <alignment horizontal="center" vertical="center" wrapText="1"/>
      <protection locked="0"/>
    </xf>
    <xf numFmtId="49" fontId="16" fillId="0" borderId="42" xfId="0" applyNumberFormat="1" applyFont="1" applyBorder="1" applyAlignment="1">
      <alignment horizontal="center" vertical="center" wrapText="1"/>
    </xf>
    <xf numFmtId="49" fontId="16" fillId="0" borderId="44" xfId="0" applyNumberFormat="1" applyFont="1" applyBorder="1" applyAlignment="1">
      <alignment horizontal="center" vertical="center" wrapText="1"/>
    </xf>
    <xf numFmtId="4" fontId="15" fillId="0" borderId="45" xfId="0" applyNumberFormat="1" applyFont="1" applyBorder="1" applyAlignment="1">
      <alignment horizontal="center" vertical="center" wrapText="1"/>
    </xf>
    <xf numFmtId="4" fontId="4" fillId="3" borderId="46" xfId="4" applyNumberFormat="1" applyFont="1" applyFill="1" applyBorder="1" applyAlignment="1" applyProtection="1">
      <alignment horizontal="center" vertical="center" wrapText="1"/>
      <protection locked="0"/>
    </xf>
    <xf numFmtId="49" fontId="16" fillId="0" borderId="47" xfId="0" applyNumberFormat="1" applyFont="1" applyBorder="1" applyAlignment="1">
      <alignment horizontal="center" vertical="center" wrapText="1"/>
    </xf>
    <xf numFmtId="49" fontId="16" fillId="0" borderId="46" xfId="0" applyNumberFormat="1" applyFont="1" applyBorder="1" applyAlignment="1">
      <alignment horizontal="center" vertical="center" wrapText="1"/>
    </xf>
    <xf numFmtId="4" fontId="15" fillId="0" borderId="48" xfId="0" applyNumberFormat="1" applyFont="1" applyBorder="1" applyAlignment="1">
      <alignment horizontal="center" vertical="center" wrapText="1"/>
    </xf>
    <xf numFmtId="4" fontId="15" fillId="0" borderId="49" xfId="0" applyNumberFormat="1" applyFont="1" applyBorder="1" applyAlignment="1">
      <alignment horizontal="center" vertical="center" wrapText="1"/>
    </xf>
    <xf numFmtId="164" fontId="15" fillId="3" borderId="46" xfId="0" applyNumberFormat="1" applyFont="1" applyFill="1" applyBorder="1" applyAlignment="1" applyProtection="1">
      <alignment horizontal="center" vertical="center"/>
      <protection locked="0"/>
    </xf>
    <xf numFmtId="4" fontId="4" fillId="3" borderId="46" xfId="3" applyNumberFormat="1" applyFont="1" applyFill="1" applyBorder="1" applyAlignment="1" applyProtection="1">
      <alignment horizontal="center" vertical="center" wrapText="1"/>
      <protection locked="0"/>
    </xf>
    <xf numFmtId="4" fontId="15" fillId="0" borderId="50" xfId="0" applyNumberFormat="1" applyFont="1" applyBorder="1" applyAlignment="1">
      <alignment horizontal="center" vertical="center" wrapText="1"/>
    </xf>
    <xf numFmtId="4" fontId="4" fillId="3" borderId="13" xfId="3" applyNumberFormat="1" applyFont="1" applyFill="1" applyBorder="1" applyAlignment="1" applyProtection="1">
      <alignment horizontal="center" vertical="center" wrapText="1"/>
      <protection locked="0"/>
    </xf>
    <xf numFmtId="4" fontId="4" fillId="3" borderId="1" xfId="3" applyNumberFormat="1" applyFont="1" applyFill="1" applyBorder="1" applyAlignment="1" applyProtection="1">
      <alignment horizontal="center" vertical="center" wrapText="1"/>
      <protection locked="0"/>
    </xf>
    <xf numFmtId="4" fontId="15" fillId="0" borderId="52" xfId="0" applyNumberFormat="1" applyFont="1" applyBorder="1" applyAlignment="1">
      <alignment horizontal="center" vertical="center" wrapText="1"/>
    </xf>
    <xf numFmtId="4" fontId="4" fillId="3" borderId="53" xfId="3" applyNumberFormat="1" applyFont="1" applyFill="1" applyBorder="1" applyAlignment="1" applyProtection="1">
      <alignment horizontal="center" vertical="center" wrapText="1"/>
      <protection locked="0"/>
    </xf>
    <xf numFmtId="49" fontId="16" fillId="0" borderId="53" xfId="0" applyNumberFormat="1" applyFont="1" applyBorder="1" applyAlignment="1">
      <alignment horizontal="center" vertical="center" wrapText="1"/>
    </xf>
    <xf numFmtId="49" fontId="16" fillId="0" borderId="55" xfId="0" applyNumberFormat="1" applyFont="1" applyBorder="1" applyAlignment="1">
      <alignment horizontal="center" vertical="center" wrapText="1"/>
    </xf>
    <xf numFmtId="0" fontId="2" fillId="0" borderId="15" xfId="1" applyFont="1" applyBorder="1" applyAlignment="1" applyProtection="1">
      <alignment horizontal="center" vertical="center" wrapText="1"/>
    </xf>
    <xf numFmtId="0" fontId="2" fillId="0" borderId="13" xfId="1" applyFont="1" applyBorder="1" applyAlignment="1" applyProtection="1">
      <alignment horizontal="center" vertical="center" wrapText="1"/>
    </xf>
    <xf numFmtId="2" fontId="2" fillId="0" borderId="13" xfId="2" applyNumberFormat="1" applyFont="1" applyBorder="1" applyAlignment="1" applyProtection="1">
      <alignment horizontal="center" vertical="center" wrapText="1"/>
    </xf>
    <xf numFmtId="0" fontId="2" fillId="0" borderId="13" xfId="2" applyFont="1" applyBorder="1" applyAlignment="1" applyProtection="1">
      <alignment horizontal="center" vertical="center" wrapText="1"/>
    </xf>
    <xf numFmtId="0" fontId="17" fillId="0" borderId="0" xfId="0" applyFont="1"/>
    <xf numFmtId="0" fontId="4" fillId="0" borderId="0" xfId="4" applyFont="1" applyAlignment="1">
      <alignment horizontal="right" vertical="center"/>
    </xf>
    <xf numFmtId="4" fontId="18" fillId="0" borderId="0" xfId="4" applyNumberFormat="1" applyFont="1" applyAlignment="1">
      <alignment horizontal="right" vertical="center"/>
    </xf>
    <xf numFmtId="0" fontId="18" fillId="0" borderId="0" xfId="4" applyFont="1" applyAlignment="1">
      <alignment vertical="center"/>
    </xf>
    <xf numFmtId="2" fontId="19" fillId="0" borderId="5" xfId="0" applyNumberFormat="1" applyFont="1" applyBorder="1" applyAlignment="1">
      <alignment horizontal="center" vertical="center"/>
    </xf>
    <xf numFmtId="0" fontId="19" fillId="0" borderId="58" xfId="0" applyFont="1" applyBorder="1" applyAlignment="1">
      <alignment horizontal="center" vertical="center"/>
    </xf>
    <xf numFmtId="0" fontId="19" fillId="0" borderId="5" xfId="0" applyFont="1" applyBorder="1" applyAlignment="1">
      <alignment vertical="center" wrapText="1"/>
    </xf>
    <xf numFmtId="49" fontId="16" fillId="0" borderId="59" xfId="0" applyNumberFormat="1" applyFont="1" applyBorder="1" applyAlignment="1">
      <alignment horizontal="center" vertical="center" wrapText="1"/>
    </xf>
    <xf numFmtId="49" fontId="16" fillId="0" borderId="24" xfId="0" applyNumberFormat="1" applyFont="1" applyBorder="1" applyAlignment="1">
      <alignment horizontal="center" vertical="center" wrapText="1"/>
    </xf>
    <xf numFmtId="2" fontId="19" fillId="0" borderId="1" xfId="0" applyNumberFormat="1"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vertical="center" wrapText="1"/>
    </xf>
    <xf numFmtId="49" fontId="16" fillId="0" borderId="60" xfId="0" applyNumberFormat="1" applyFont="1" applyBorder="1" applyAlignment="1">
      <alignment horizontal="center" vertical="center" wrapText="1"/>
    </xf>
    <xf numFmtId="49" fontId="16" fillId="0" borderId="27" xfId="0" applyNumberFormat="1" applyFont="1" applyBorder="1" applyAlignment="1">
      <alignment horizontal="center" vertical="center" wrapText="1"/>
    </xf>
    <xf numFmtId="2" fontId="19" fillId="0" borderId="2" xfId="0" applyNumberFormat="1" applyFont="1" applyBorder="1" applyAlignment="1">
      <alignment horizontal="center" vertical="center"/>
    </xf>
    <xf numFmtId="0" fontId="19" fillId="0" borderId="2" xfId="0" applyFont="1" applyBorder="1" applyAlignment="1">
      <alignment horizontal="center" vertical="center"/>
    </xf>
    <xf numFmtId="0" fontId="19" fillId="0" borderId="2" xfId="0" applyFont="1" applyBorder="1" applyAlignment="1">
      <alignment vertical="center" wrapText="1"/>
    </xf>
    <xf numFmtId="49" fontId="16" fillId="0" borderId="61" xfId="0" applyNumberFormat="1" applyFont="1" applyBorder="1" applyAlignment="1">
      <alignment horizontal="center" vertical="center" wrapText="1"/>
    </xf>
    <xf numFmtId="49" fontId="16" fillId="0" borderId="26" xfId="0" applyNumberFormat="1" applyFont="1" applyBorder="1" applyAlignment="1">
      <alignment horizontal="center" vertical="center" wrapText="1"/>
    </xf>
    <xf numFmtId="49" fontId="16" fillId="0" borderId="62" xfId="0" applyNumberFormat="1" applyFont="1" applyBorder="1" applyAlignment="1">
      <alignment horizontal="center" vertical="center" wrapText="1"/>
    </xf>
    <xf numFmtId="164" fontId="15" fillId="3" borderId="5" xfId="0" applyNumberFormat="1" applyFont="1" applyFill="1" applyBorder="1" applyAlignment="1" applyProtection="1">
      <alignment horizontal="center" vertical="center"/>
      <protection locked="0"/>
    </xf>
    <xf numFmtId="0" fontId="19" fillId="0" borderId="5" xfId="0" applyFont="1" applyBorder="1" applyAlignment="1">
      <alignment horizontal="center" vertical="center"/>
    </xf>
    <xf numFmtId="0" fontId="19" fillId="0" borderId="5" xfId="0" applyFont="1" applyBorder="1" applyAlignment="1">
      <alignment horizontal="left" vertical="center" wrapText="1"/>
    </xf>
    <xf numFmtId="49" fontId="16" fillId="0" borderId="59" xfId="0" applyNumberFormat="1" applyFont="1" applyBorder="1" applyAlignment="1">
      <alignment horizontal="center" vertical="center"/>
    </xf>
    <xf numFmtId="164" fontId="15" fillId="3" borderId="1" xfId="0" applyNumberFormat="1" applyFont="1" applyFill="1" applyBorder="1" applyAlignment="1" applyProtection="1">
      <alignment horizontal="center" vertical="center"/>
      <protection locked="0"/>
    </xf>
    <xf numFmtId="0" fontId="19" fillId="0" borderId="1" xfId="0" applyFont="1" applyBorder="1" applyAlignment="1">
      <alignment horizontal="left" vertical="center" wrapText="1"/>
    </xf>
    <xf numFmtId="49" fontId="16" fillId="0" borderId="63" xfId="0" applyNumberFormat="1" applyFont="1" applyBorder="1" applyAlignment="1">
      <alignment horizontal="center" vertical="center"/>
    </xf>
    <xf numFmtId="164" fontId="15" fillId="3" borderId="2" xfId="0" applyNumberFormat="1" applyFont="1" applyFill="1" applyBorder="1" applyAlignment="1" applyProtection="1">
      <alignment horizontal="center" vertical="center"/>
      <protection locked="0"/>
    </xf>
    <xf numFmtId="0" fontId="19" fillId="0" borderId="2" xfId="0" applyFont="1" applyBorder="1" applyAlignment="1">
      <alignment horizontal="left" vertical="center" wrapText="1"/>
    </xf>
    <xf numFmtId="4" fontId="4" fillId="3" borderId="5" xfId="3" applyNumberFormat="1" applyFont="1" applyFill="1" applyBorder="1" applyAlignment="1" applyProtection="1">
      <alignment horizontal="center" vertical="center" wrapText="1"/>
      <protection locked="0"/>
    </xf>
    <xf numFmtId="49" fontId="20" fillId="0" borderId="1" xfId="0" applyNumberFormat="1" applyFont="1" applyBorder="1" applyAlignment="1">
      <alignment horizontal="center" vertical="center"/>
    </xf>
    <xf numFmtId="165" fontId="19" fillId="0" borderId="1" xfId="0" applyNumberFormat="1" applyFont="1" applyBorder="1" applyAlignment="1">
      <alignment horizontal="center" vertical="center"/>
    </xf>
    <xf numFmtId="0" fontId="2" fillId="0" borderId="6" xfId="1"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5" xfId="2" applyNumberFormat="1" applyFont="1" applyBorder="1" applyAlignment="1" applyProtection="1">
      <alignment horizontal="center" vertical="center" wrapText="1"/>
    </xf>
    <xf numFmtId="0" fontId="2" fillId="0" borderId="5" xfId="2" applyFont="1" applyBorder="1" applyAlignment="1" applyProtection="1">
      <alignment horizontal="center" vertical="center" wrapText="1"/>
    </xf>
    <xf numFmtId="0" fontId="21" fillId="0" borderId="59" xfId="2" applyFont="1" applyBorder="1" applyAlignment="1" applyProtection="1">
      <alignment horizontal="center" vertical="center" wrapText="1"/>
    </xf>
    <xf numFmtId="0" fontId="2" fillId="0" borderId="24" xfId="2" applyFont="1" applyBorder="1" applyAlignment="1" applyProtection="1">
      <alignment horizontal="center" vertical="center" wrapText="1"/>
    </xf>
    <xf numFmtId="0" fontId="2" fillId="0" borderId="0" xfId="1" applyNumberFormat="1" applyFont="1" applyAlignment="1" applyProtection="1">
      <alignment horizontal="center" vertical="center" wrapText="1"/>
    </xf>
    <xf numFmtId="0" fontId="21" fillId="0" borderId="0" xfId="1" applyFont="1" applyAlignment="1" applyProtection="1">
      <alignment horizontal="center" vertical="center" wrapText="1"/>
    </xf>
    <xf numFmtId="0" fontId="19" fillId="0" borderId="0" xfId="0" applyFont="1"/>
    <xf numFmtId="0" fontId="23" fillId="0" borderId="0" xfId="0" applyFont="1"/>
    <xf numFmtId="0" fontId="20" fillId="0" borderId="0" xfId="0" applyFont="1" applyAlignment="1">
      <alignment horizontal="left" vertical="center" wrapText="1"/>
    </xf>
    <xf numFmtId="4" fontId="22" fillId="0" borderId="1" xfId="0" applyNumberFormat="1" applyFont="1" applyBorder="1" applyAlignment="1">
      <alignment horizontal="center" vertical="center"/>
    </xf>
    <xf numFmtId="0" fontId="22" fillId="0" borderId="1" xfId="0" applyFont="1" applyBorder="1" applyAlignment="1">
      <alignment horizontal="right" vertical="center"/>
    </xf>
    <xf numFmtId="0" fontId="22" fillId="0" borderId="1" xfId="0" applyFont="1" applyBorder="1" applyAlignment="1">
      <alignment horizontal="center" vertical="center" wrapText="1"/>
    </xf>
    <xf numFmtId="4" fontId="19" fillId="0" borderId="1" xfId="0" applyNumberFormat="1" applyFont="1" applyBorder="1" applyAlignment="1">
      <alignment horizontal="center" vertical="center"/>
    </xf>
    <xf numFmtId="0" fontId="19" fillId="0" borderId="1" xfId="0" applyFont="1" applyBorder="1" applyAlignment="1">
      <alignment vertical="center"/>
    </xf>
    <xf numFmtId="0" fontId="22" fillId="0" borderId="1" xfId="0" applyFont="1" applyBorder="1" applyAlignment="1">
      <alignment vertical="center" wrapText="1"/>
    </xf>
    <xf numFmtId="0" fontId="22" fillId="0" borderId="1" xfId="0" applyFont="1" applyBorder="1" applyAlignment="1">
      <alignment horizontal="center" vertical="center"/>
    </xf>
    <xf numFmtId="2" fontId="22" fillId="0" borderId="1" xfId="0" applyNumberFormat="1" applyFont="1" applyBorder="1" applyAlignment="1">
      <alignment horizontal="center" vertical="center"/>
    </xf>
    <xf numFmtId="49" fontId="16" fillId="0" borderId="27" xfId="0" applyNumberFormat="1" applyFont="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6" fillId="0" borderId="1" xfId="0" applyFont="1" applyBorder="1" applyAlignment="1" applyProtection="1">
      <alignment wrapText="1"/>
      <protection locked="0"/>
    </xf>
    <xf numFmtId="49" fontId="16" fillId="0" borderId="2"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4" fontId="4" fillId="3" borderId="2" xfId="3" applyNumberFormat="1" applyFont="1" applyFill="1" applyBorder="1" applyAlignment="1" applyProtection="1">
      <alignment horizontal="center" vertical="center" wrapText="1"/>
      <protection locked="0"/>
    </xf>
    <xf numFmtId="4" fontId="15" fillId="0" borderId="39" xfId="0" applyNumberFormat="1" applyFont="1" applyBorder="1" applyAlignment="1">
      <alignment horizontal="center" vertical="center" wrapText="1"/>
    </xf>
    <xf numFmtId="4" fontId="15" fillId="0" borderId="66" xfId="0" applyNumberFormat="1" applyFont="1" applyBorder="1" applyAlignment="1">
      <alignment horizontal="center" vertical="center" wrapText="1"/>
    </xf>
    <xf numFmtId="4" fontId="15" fillId="0" borderId="38" xfId="0" applyNumberFormat="1" applyFont="1" applyBorder="1" applyAlignment="1">
      <alignment horizontal="center" vertical="center" wrapText="1"/>
    </xf>
    <xf numFmtId="49" fontId="16" fillId="0" borderId="12" xfId="0" applyNumberFormat="1" applyFont="1" applyBorder="1" applyAlignment="1">
      <alignment horizontal="center" vertical="center" wrapText="1"/>
    </xf>
    <xf numFmtId="49" fontId="16" fillId="0" borderId="58" xfId="0" applyNumberFormat="1" applyFont="1" applyBorder="1" applyAlignment="1">
      <alignment horizontal="center" vertical="center" wrapText="1"/>
    </xf>
    <xf numFmtId="4" fontId="4" fillId="3" borderId="58" xfId="4" applyNumberFormat="1" applyFont="1" applyFill="1" applyBorder="1" applyAlignment="1" applyProtection="1">
      <alignment horizontal="center" vertical="center" wrapText="1"/>
      <protection locked="0"/>
    </xf>
    <xf numFmtId="0" fontId="2" fillId="0" borderId="10" xfId="2" applyFont="1" applyBorder="1" applyAlignment="1" applyProtection="1">
      <alignment horizontal="center" vertical="center" wrapText="1"/>
    </xf>
    <xf numFmtId="0" fontId="2" fillId="0" borderId="23" xfId="2" applyFont="1" applyBorder="1" applyAlignment="1" applyProtection="1">
      <alignment horizontal="center" vertical="center" wrapText="1"/>
    </xf>
    <xf numFmtId="2" fontId="2" fillId="0" borderId="23" xfId="2" applyNumberFormat="1" applyFont="1" applyBorder="1" applyAlignment="1" applyProtection="1">
      <alignment horizontal="center" vertical="center" wrapText="1"/>
    </xf>
    <xf numFmtId="0" fontId="2" fillId="0" borderId="23" xfId="1" applyFont="1" applyBorder="1" applyAlignment="1" applyProtection="1">
      <alignment horizontal="center" vertical="center" wrapText="1"/>
    </xf>
    <xf numFmtId="0" fontId="2" fillId="0" borderId="31" xfId="1" applyFont="1" applyBorder="1" applyAlignment="1" applyProtection="1">
      <alignment horizontal="center" vertical="center" wrapText="1"/>
    </xf>
    <xf numFmtId="0" fontId="25" fillId="0" borderId="1" xfId="0" applyFont="1" applyBorder="1" applyAlignment="1">
      <alignment horizontal="left" vertical="center"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19" fillId="0" borderId="1" xfId="0" applyFont="1" applyBorder="1" applyAlignment="1">
      <alignment horizontal="center" vertical="center" wrapText="1"/>
    </xf>
    <xf numFmtId="0" fontId="27" fillId="0" borderId="1" xfId="0" applyFont="1" applyBorder="1" applyAlignment="1">
      <alignment horizontal="center" vertical="center" wrapText="1"/>
    </xf>
    <xf numFmtId="49" fontId="16" fillId="0" borderId="24" xfId="0" applyNumberFormat="1" applyFont="1" applyBorder="1" applyAlignment="1">
      <alignment horizontal="left" vertical="center" wrapText="1"/>
    </xf>
    <xf numFmtId="0" fontId="25" fillId="0" borderId="5" xfId="0" applyFont="1" applyBorder="1" applyAlignment="1">
      <alignment horizontal="left" vertical="center" wrapText="1"/>
    </xf>
    <xf numFmtId="0" fontId="25" fillId="0" borderId="5" xfId="0" applyFont="1" applyBorder="1" applyAlignment="1">
      <alignment horizontal="center" vertical="center" wrapText="1"/>
    </xf>
    <xf numFmtId="0" fontId="27" fillId="0" borderId="5" xfId="0" applyFont="1" applyBorder="1" applyAlignment="1">
      <alignment horizontal="center" vertical="center" wrapText="1"/>
    </xf>
    <xf numFmtId="49" fontId="16" fillId="0" borderId="26" xfId="0" applyNumberFormat="1" applyFont="1" applyBorder="1" applyAlignment="1">
      <alignment horizontal="left" vertical="center" wrapText="1"/>
    </xf>
    <xf numFmtId="0" fontId="25" fillId="0" borderId="2" xfId="0" applyFont="1" applyBorder="1" applyAlignment="1">
      <alignment horizontal="left" vertical="center" wrapText="1"/>
    </xf>
    <xf numFmtId="0" fontId="25" fillId="0" borderId="2" xfId="0" applyFont="1" applyBorder="1" applyAlignment="1">
      <alignment horizontal="center" vertical="center" wrapText="1"/>
    </xf>
    <xf numFmtId="0" fontId="27" fillId="0" borderId="2" xfId="0" applyFont="1" applyBorder="1" applyAlignment="1">
      <alignment horizontal="center" vertical="center" wrapText="1"/>
    </xf>
    <xf numFmtId="49" fontId="16" fillId="0" borderId="27" xfId="0" applyNumberFormat="1" applyFont="1" applyBorder="1" applyAlignment="1">
      <alignment vertical="top" wrapText="1"/>
    </xf>
    <xf numFmtId="49" fontId="16" fillId="0" borderId="1" xfId="0" applyNumberFormat="1" applyFont="1" applyBorder="1" applyAlignment="1">
      <alignment horizontal="center" vertical="top" wrapText="1"/>
    </xf>
    <xf numFmtId="49" fontId="16" fillId="0" borderId="28" xfId="0" applyNumberFormat="1" applyFont="1" applyBorder="1" applyAlignment="1">
      <alignment horizontal="left" vertical="center" wrapText="1"/>
    </xf>
    <xf numFmtId="0" fontId="25" fillId="0" borderId="13" xfId="0" applyFont="1" applyBorder="1" applyAlignment="1">
      <alignment horizontal="left" vertical="center" wrapText="1"/>
    </xf>
    <xf numFmtId="0" fontId="25" fillId="0" borderId="13" xfId="0" applyFont="1" applyBorder="1" applyAlignment="1">
      <alignment horizontal="center" vertical="center" wrapText="1"/>
    </xf>
    <xf numFmtId="0" fontId="27" fillId="0" borderId="13" xfId="0" applyFont="1" applyBorder="1" applyAlignment="1">
      <alignment horizontal="center" vertical="center" wrapText="1"/>
    </xf>
    <xf numFmtId="4" fontId="4" fillId="3" borderId="13" xfId="4" applyNumberFormat="1" applyFont="1" applyFill="1" applyBorder="1" applyAlignment="1" applyProtection="1">
      <alignment horizontal="center" vertical="center" wrapText="1"/>
      <protection locked="0"/>
    </xf>
    <xf numFmtId="49" fontId="16" fillId="0" borderId="32" xfId="0" applyNumberFormat="1" applyFont="1" applyBorder="1" applyAlignment="1">
      <alignment horizontal="left" vertical="center" wrapText="1"/>
    </xf>
    <xf numFmtId="0" fontId="25" fillId="0" borderId="14" xfId="0" applyFont="1" applyBorder="1" applyAlignment="1">
      <alignment horizontal="left" vertical="center"/>
    </xf>
    <xf numFmtId="0" fontId="25" fillId="0" borderId="14" xfId="0" applyFont="1" applyBorder="1" applyAlignment="1">
      <alignment horizontal="center" vertical="center" wrapText="1"/>
    </xf>
    <xf numFmtId="0" fontId="27" fillId="0" borderId="14" xfId="0" applyFont="1" applyBorder="1" applyAlignment="1">
      <alignment horizontal="center" vertical="center" wrapText="1"/>
    </xf>
    <xf numFmtId="4" fontId="4" fillId="3" borderId="14" xfId="4" applyNumberFormat="1" applyFont="1" applyFill="1" applyBorder="1" applyAlignment="1" applyProtection="1">
      <alignment horizontal="center" vertical="center" wrapText="1"/>
      <protection locked="0"/>
    </xf>
    <xf numFmtId="4" fontId="15" fillId="0" borderId="25" xfId="0" applyNumberFormat="1" applyFont="1" applyBorder="1" applyAlignment="1">
      <alignment horizontal="center" vertical="center" wrapText="1"/>
    </xf>
    <xf numFmtId="0" fontId="25" fillId="0" borderId="1" xfId="0" applyFont="1" applyBorder="1" applyAlignment="1">
      <alignment horizontal="left" vertical="center"/>
    </xf>
    <xf numFmtId="0" fontId="25" fillId="0" borderId="5" xfId="0" applyFont="1" applyBorder="1" applyAlignment="1">
      <alignment horizontal="left" vertical="center"/>
    </xf>
    <xf numFmtId="0" fontId="25" fillId="0" borderId="5" xfId="0" applyFont="1" applyBorder="1" applyAlignment="1">
      <alignment horizontal="center" vertical="center"/>
    </xf>
    <xf numFmtId="0" fontId="25" fillId="0" borderId="1" xfId="0" applyFont="1" applyBorder="1" applyAlignment="1">
      <alignment horizontal="justify" vertical="center" wrapText="1"/>
    </xf>
    <xf numFmtId="0" fontId="25" fillId="0" borderId="5" xfId="0" applyFont="1" applyBorder="1" applyAlignment="1">
      <alignment horizontal="justify" vertical="center" wrapText="1"/>
    </xf>
    <xf numFmtId="4" fontId="15" fillId="0" borderId="40" xfId="0" applyNumberFormat="1" applyFont="1" applyBorder="1" applyAlignment="1">
      <alignment horizontal="center" vertical="center" wrapText="1"/>
    </xf>
    <xf numFmtId="0" fontId="6" fillId="0" borderId="1" xfId="0" applyFont="1" applyBorder="1" applyAlignment="1">
      <alignment horizontal="left" vertical="center" wrapText="1"/>
    </xf>
    <xf numFmtId="0" fontId="6" fillId="0" borderId="5" xfId="0" applyFont="1" applyBorder="1" applyAlignment="1">
      <alignment horizontal="left" vertical="center" wrapText="1"/>
    </xf>
    <xf numFmtId="0" fontId="25" fillId="0" borderId="2" xfId="0" applyFont="1" applyBorder="1" applyAlignment="1">
      <alignment horizontal="left" vertical="center"/>
    </xf>
    <xf numFmtId="0" fontId="25" fillId="0" borderId="2" xfId="0" applyFont="1" applyBorder="1" applyAlignment="1">
      <alignment horizontal="center" vertical="center"/>
    </xf>
    <xf numFmtId="0" fontId="27" fillId="0" borderId="2" xfId="0" applyFont="1" applyBorder="1" applyAlignment="1">
      <alignment horizontal="center" vertical="center"/>
    </xf>
    <xf numFmtId="0" fontId="27" fillId="0" borderId="1" xfId="0" applyFont="1" applyBorder="1" applyAlignment="1">
      <alignment horizontal="center" vertical="center"/>
    </xf>
    <xf numFmtId="0" fontId="30" fillId="0" borderId="54" xfId="0" applyFont="1" applyBorder="1" applyAlignment="1">
      <alignment wrapText="1"/>
    </xf>
    <xf numFmtId="0" fontId="30" fillId="0" borderId="54" xfId="0" applyFont="1" applyBorder="1" applyAlignment="1">
      <alignment horizontal="center" vertical="center"/>
    </xf>
    <xf numFmtId="0" fontId="6" fillId="0" borderId="54" xfId="0" applyFont="1" applyBorder="1" applyAlignment="1">
      <alignment horizontal="center" vertical="center"/>
    </xf>
    <xf numFmtId="0" fontId="30" fillId="0" borderId="51" xfId="0" applyFont="1" applyBorder="1" applyAlignment="1">
      <alignment wrapText="1"/>
    </xf>
    <xf numFmtId="0" fontId="30" fillId="0" borderId="51" xfId="0" applyFont="1" applyBorder="1" applyAlignment="1">
      <alignment horizontal="center" vertical="center"/>
    </xf>
    <xf numFmtId="0" fontId="6" fillId="0" borderId="51" xfId="0" applyFont="1" applyBorder="1" applyAlignment="1">
      <alignment horizontal="center" vertical="center"/>
    </xf>
    <xf numFmtId="0" fontId="30" fillId="0" borderId="46" xfId="0" applyFont="1" applyBorder="1" applyAlignment="1">
      <alignment wrapText="1"/>
    </xf>
    <xf numFmtId="0" fontId="30" fillId="0" borderId="46" xfId="0" applyFont="1" applyBorder="1" applyAlignment="1">
      <alignment horizontal="center" vertical="center"/>
    </xf>
    <xf numFmtId="0" fontId="6" fillId="0" borderId="46" xfId="0" applyFont="1" applyBorder="1" applyAlignment="1">
      <alignment horizontal="center" vertical="center"/>
    </xf>
    <xf numFmtId="0" fontId="32" fillId="0" borderId="46" xfId="0" applyFont="1" applyBorder="1" applyAlignment="1">
      <alignment horizontal="center" vertical="center"/>
    </xf>
    <xf numFmtId="0" fontId="30" fillId="0" borderId="43" xfId="0" applyFont="1" applyBorder="1" applyAlignment="1">
      <alignment wrapText="1"/>
    </xf>
    <xf numFmtId="0" fontId="30" fillId="0" borderId="43" xfId="0" applyFont="1" applyBorder="1" applyAlignment="1">
      <alignment horizontal="center" vertical="center"/>
    </xf>
    <xf numFmtId="0" fontId="6" fillId="0" borderId="43" xfId="0" applyFont="1" applyBorder="1" applyAlignment="1">
      <alignment horizontal="center" vertical="center"/>
    </xf>
    <xf numFmtId="0" fontId="30" fillId="0" borderId="65" xfId="0" applyFont="1" applyBorder="1" applyAlignment="1">
      <alignment wrapText="1"/>
    </xf>
    <xf numFmtId="0" fontId="30" fillId="0" borderId="65" xfId="0" applyFont="1" applyBorder="1" applyAlignment="1">
      <alignment horizontal="center" vertical="center"/>
    </xf>
    <xf numFmtId="0" fontId="6" fillId="0" borderId="65" xfId="0" applyFont="1" applyBorder="1" applyAlignment="1">
      <alignment horizontal="center" vertical="center"/>
    </xf>
    <xf numFmtId="0" fontId="30" fillId="0" borderId="67" xfId="0" applyFont="1" applyBorder="1" applyAlignment="1">
      <alignment wrapText="1"/>
    </xf>
    <xf numFmtId="0" fontId="30" fillId="0" borderId="67" xfId="0" applyFont="1" applyBorder="1" applyAlignment="1">
      <alignment horizontal="center" vertical="center"/>
    </xf>
    <xf numFmtId="0" fontId="6" fillId="0" borderId="67" xfId="0" applyFont="1" applyBorder="1" applyAlignment="1">
      <alignment horizontal="center" vertical="center"/>
    </xf>
    <xf numFmtId="0" fontId="30" fillId="0" borderId="2" xfId="0" applyFont="1" applyBorder="1" applyAlignment="1">
      <alignment wrapText="1"/>
    </xf>
    <xf numFmtId="0" fontId="30" fillId="0" borderId="2" xfId="0" applyFont="1" applyBorder="1" applyAlignment="1">
      <alignment horizontal="center" vertical="center"/>
    </xf>
    <xf numFmtId="0" fontId="6" fillId="0" borderId="2" xfId="0" applyFont="1" applyBorder="1" applyAlignment="1">
      <alignment horizontal="center" vertical="center"/>
    </xf>
    <xf numFmtId="0" fontId="30" fillId="0" borderId="1" xfId="0" applyFont="1" applyBorder="1" applyAlignment="1">
      <alignment wrapText="1"/>
    </xf>
    <xf numFmtId="0" fontId="30" fillId="0" borderId="1" xfId="0" applyFont="1" applyBorder="1" applyAlignment="1">
      <alignment horizontal="center" vertical="center"/>
    </xf>
    <xf numFmtId="0" fontId="6" fillId="0" borderId="1" xfId="0" applyFont="1" applyBorder="1" applyAlignment="1">
      <alignment horizontal="center" vertical="center"/>
    </xf>
    <xf numFmtId="0" fontId="34" fillId="0" borderId="1" xfId="0" applyFont="1" applyBorder="1"/>
    <xf numFmtId="0" fontId="27" fillId="0" borderId="5" xfId="0" applyFont="1" applyBorder="1" applyAlignment="1">
      <alignment horizontal="left" vertical="center"/>
    </xf>
    <xf numFmtId="0" fontId="30" fillId="0" borderId="5" xfId="0" applyFont="1" applyBorder="1" applyAlignment="1">
      <alignment horizontal="center" vertical="center"/>
    </xf>
    <xf numFmtId="0" fontId="6" fillId="0" borderId="5" xfId="0" applyFont="1" applyBorder="1" applyAlignment="1">
      <alignment horizontal="center" vertical="center"/>
    </xf>
    <xf numFmtId="0" fontId="12" fillId="0" borderId="0" xfId="1" applyFont="1" applyAlignment="1" applyProtection="1">
      <alignment horizontal="center" vertical="center" wrapText="1"/>
    </xf>
    <xf numFmtId="2" fontId="12" fillId="0" borderId="0" xfId="1" applyNumberFormat="1" applyFont="1" applyAlignment="1" applyProtection="1">
      <alignment horizontal="center" vertical="center" wrapText="1"/>
    </xf>
    <xf numFmtId="4" fontId="12" fillId="0" borderId="0" xfId="4" applyNumberFormat="1" applyFont="1" applyAlignment="1">
      <alignment horizontal="right" vertical="center" wrapText="1"/>
    </xf>
    <xf numFmtId="4" fontId="12" fillId="0" borderId="0" xfId="4" applyNumberFormat="1" applyFont="1" applyAlignment="1">
      <alignment horizontal="right" vertical="center"/>
    </xf>
    <xf numFmtId="2" fontId="12" fillId="0" borderId="0" xfId="4" applyNumberFormat="1" applyFont="1" applyAlignment="1">
      <alignment horizontal="right" vertical="center"/>
    </xf>
    <xf numFmtId="4" fontId="12" fillId="0" borderId="0" xfId="3" applyNumberFormat="1" applyFont="1" applyAlignment="1">
      <alignment horizontal="center" vertical="center" wrapText="1"/>
    </xf>
    <xf numFmtId="0" fontId="12" fillId="0" borderId="5" xfId="2" applyFont="1" applyBorder="1" applyAlignment="1" applyProtection="1">
      <alignment horizontal="center" vertical="center" wrapText="1"/>
    </xf>
    <xf numFmtId="2" fontId="12" fillId="0" borderId="5" xfId="2" applyNumberFormat="1" applyFont="1" applyBorder="1" applyAlignment="1" applyProtection="1">
      <alignment horizontal="center" vertical="center" wrapText="1"/>
    </xf>
    <xf numFmtId="0" fontId="12" fillId="0" borderId="5" xfId="1" applyFont="1" applyBorder="1" applyAlignment="1" applyProtection="1">
      <alignment horizontal="center" vertical="center" wrapText="1"/>
    </xf>
    <xf numFmtId="0" fontId="12" fillId="0" borderId="6" xfId="1" applyFont="1" applyBorder="1" applyAlignment="1" applyProtection="1">
      <alignment horizontal="center" vertical="center" wrapText="1"/>
    </xf>
    <xf numFmtId="0" fontId="36" fillId="0" borderId="64" xfId="0" applyFont="1" applyBorder="1" applyAlignment="1">
      <alignment vertical="center" wrapText="1"/>
    </xf>
    <xf numFmtId="0" fontId="36" fillId="0" borderId="64" xfId="0" applyFont="1" applyBorder="1" applyAlignment="1">
      <alignment horizontal="center" vertical="center" wrapText="1"/>
    </xf>
    <xf numFmtId="0" fontId="36" fillId="0" borderId="68" xfId="0" applyFont="1" applyBorder="1" applyAlignment="1">
      <alignment vertical="center" wrapText="1"/>
    </xf>
    <xf numFmtId="0" fontId="36" fillId="0" borderId="68" xfId="0" applyFont="1" applyBorder="1" applyAlignment="1">
      <alignment horizontal="center" vertical="center" wrapText="1"/>
    </xf>
    <xf numFmtId="16" fontId="36" fillId="0" borderId="68" xfId="0" applyNumberFormat="1" applyFont="1" applyBorder="1" applyAlignment="1">
      <alignment horizontal="center" vertical="center" wrapText="1"/>
    </xf>
    <xf numFmtId="0" fontId="36" fillId="0" borderId="0" xfId="0" applyFont="1"/>
    <xf numFmtId="4" fontId="12" fillId="3" borderId="13" xfId="3" applyNumberFormat="1" applyFont="1" applyFill="1" applyBorder="1" applyAlignment="1" applyProtection="1">
      <alignment horizontal="center" vertical="center" wrapText="1"/>
      <protection locked="0"/>
    </xf>
    <xf numFmtId="49" fontId="11" fillId="0" borderId="5" xfId="0" applyNumberFormat="1" applyFont="1" applyBorder="1" applyAlignment="1">
      <alignment horizontal="left" vertical="center" wrapText="1"/>
    </xf>
    <xf numFmtId="49" fontId="11" fillId="0" borderId="5" xfId="0" applyNumberFormat="1" applyFont="1" applyBorder="1" applyAlignment="1">
      <alignment horizontal="center" vertical="center" wrapText="1"/>
    </xf>
    <xf numFmtId="2" fontId="11" fillId="0" borderId="5" xfId="0" applyNumberFormat="1" applyFont="1" applyBorder="1" applyAlignment="1">
      <alignment horizontal="center" vertical="center"/>
    </xf>
    <xf numFmtId="0" fontId="11" fillId="0" borderId="0" xfId="0" applyFont="1" applyAlignment="1">
      <alignment wrapText="1"/>
    </xf>
    <xf numFmtId="0" fontId="11" fillId="0" borderId="0" xfId="0" applyFont="1" applyAlignment="1">
      <alignment vertical="center" wrapText="1"/>
    </xf>
    <xf numFmtId="0" fontId="11" fillId="0" borderId="0" xfId="0" applyFont="1"/>
    <xf numFmtId="2" fontId="11" fillId="0" borderId="0" xfId="0" applyNumberFormat="1" applyFont="1"/>
    <xf numFmtId="0" fontId="12" fillId="0" borderId="9" xfId="3" applyFont="1" applyBorder="1" applyAlignment="1">
      <alignment horizontal="center" vertical="center" wrapText="1"/>
    </xf>
    <xf numFmtId="4" fontId="12" fillId="0" borderId="8" xfId="3"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16" fillId="0" borderId="27" xfId="0" applyNumberFormat="1" applyFont="1" applyBorder="1" applyAlignment="1">
      <alignment horizontal="left" vertical="center" wrapText="1"/>
    </xf>
    <xf numFmtId="0" fontId="5" fillId="0" borderId="29"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49" fontId="16" fillId="0" borderId="24" xfId="0" applyNumberFormat="1" applyFont="1" applyBorder="1" applyAlignment="1">
      <alignment horizontal="left" vertical="center" wrapText="1"/>
    </xf>
    <xf numFmtId="49" fontId="16" fillId="0" borderId="2"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49" fontId="16" fillId="0" borderId="26" xfId="0" applyNumberFormat="1" applyFont="1" applyBorder="1" applyAlignment="1">
      <alignment horizontal="left" vertical="center" wrapText="1"/>
    </xf>
    <xf numFmtId="49" fontId="16" fillId="0" borderId="27" xfId="0" applyNumberFormat="1" applyFont="1" applyBorder="1" applyAlignment="1">
      <alignment horizontal="center" vertical="center" wrapText="1"/>
    </xf>
    <xf numFmtId="4" fontId="4" fillId="0" borderId="16" xfId="0" applyNumberFormat="1" applyFont="1" applyBorder="1" applyAlignment="1" applyProtection="1">
      <alignment horizontal="center" vertical="center" wrapText="1"/>
      <protection locked="0"/>
    </xf>
    <xf numFmtId="4" fontId="4" fillId="0" borderId="18" xfId="0" applyNumberFormat="1" applyFont="1" applyBorder="1" applyAlignment="1" applyProtection="1">
      <alignment horizontal="center" vertical="center" wrapText="1"/>
      <protection locked="0"/>
    </xf>
    <xf numFmtId="4" fontId="4" fillId="0" borderId="19" xfId="0" applyNumberFormat="1" applyFont="1" applyBorder="1" applyAlignment="1" applyProtection="1">
      <alignment horizontal="center" vertical="center" wrapText="1"/>
      <protection locked="0"/>
    </xf>
    <xf numFmtId="0" fontId="24" fillId="2" borderId="0" xfId="1" applyFont="1" applyFill="1" applyAlignment="1" applyProtection="1">
      <alignment horizontal="center" vertical="center" wrapText="1"/>
    </xf>
    <xf numFmtId="0" fontId="2" fillId="0" borderId="17" xfId="1" applyFont="1" applyBorder="1" applyAlignment="1" applyProtection="1">
      <alignment horizontal="center" vertical="center"/>
    </xf>
    <xf numFmtId="0" fontId="2" fillId="0" borderId="34" xfId="1" applyFont="1" applyBorder="1" applyAlignment="1" applyProtection="1">
      <alignment horizontal="center" vertical="center"/>
    </xf>
    <xf numFmtId="4" fontId="15" fillId="0" borderId="15" xfId="0" applyNumberFormat="1" applyFont="1" applyBorder="1" applyAlignment="1">
      <alignment horizontal="center" vertical="center" wrapText="1"/>
    </xf>
    <xf numFmtId="4" fontId="15" fillId="0" borderId="25" xfId="0" applyNumberFormat="1" applyFont="1" applyBorder="1" applyAlignment="1">
      <alignment horizontal="center" vertical="center" wrapText="1"/>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4" fontId="4" fillId="3" borderId="1" xfId="4" applyNumberFormat="1" applyFont="1" applyFill="1" applyBorder="1" applyAlignment="1" applyProtection="1">
      <alignment horizontal="center" vertical="center" wrapText="1"/>
      <protection locked="0"/>
    </xf>
    <xf numFmtId="4" fontId="8" fillId="0" borderId="34" xfId="0" applyNumberFormat="1" applyFont="1" applyBorder="1" applyAlignment="1" applyProtection="1">
      <alignment horizontal="center" vertical="center"/>
      <protection locked="0"/>
    </xf>
    <xf numFmtId="4" fontId="8" fillId="0" borderId="35" xfId="0" applyNumberFormat="1" applyFont="1" applyBorder="1" applyAlignment="1" applyProtection="1">
      <alignment horizontal="center" vertical="center"/>
      <protection locked="0"/>
    </xf>
    <xf numFmtId="4" fontId="8" fillId="0" borderId="36" xfId="0" applyNumberFormat="1" applyFont="1" applyBorder="1" applyAlignment="1" applyProtection="1">
      <alignment horizontal="center" vertical="center"/>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4" fontId="14" fillId="0" borderId="10" xfId="0" applyNumberFormat="1" applyFont="1" applyBorder="1" applyAlignment="1" applyProtection="1">
      <alignment horizontal="center" vertical="center" wrapText="1"/>
      <protection locked="0"/>
    </xf>
    <xf numFmtId="4" fontId="4" fillId="0" borderId="11" xfId="0" applyNumberFormat="1" applyFont="1" applyBorder="1" applyAlignment="1" applyProtection="1">
      <alignment horizontal="center" vertical="center" wrapText="1"/>
      <protection locked="0"/>
    </xf>
    <xf numFmtId="4" fontId="4" fillId="0" borderId="12" xfId="0" applyNumberFormat="1" applyFont="1" applyBorder="1" applyAlignment="1" applyProtection="1">
      <alignment horizontal="center" vertical="center" wrapText="1"/>
      <protection locked="0"/>
    </xf>
    <xf numFmtId="0" fontId="2" fillId="4" borderId="57" xfId="1" applyFont="1" applyFill="1" applyBorder="1" applyAlignment="1" applyProtection="1">
      <alignment horizontal="center" vertical="center"/>
    </xf>
    <xf numFmtId="0" fontId="2" fillId="4" borderId="56" xfId="1" applyFont="1" applyFill="1" applyBorder="1" applyAlignment="1" applyProtection="1">
      <alignment horizontal="center" vertical="center"/>
    </xf>
    <xf numFmtId="0" fontId="35" fillId="2" borderId="0" xfId="1" applyFont="1" applyFill="1" applyAlignment="1" applyProtection="1">
      <alignment horizontal="center" vertical="center" wrapText="1"/>
    </xf>
    <xf numFmtId="0" fontId="12" fillId="4" borderId="57" xfId="1" applyFont="1" applyFill="1" applyBorder="1" applyAlignment="1" applyProtection="1">
      <alignment horizontal="center" vertical="center"/>
    </xf>
    <xf numFmtId="0" fontId="12" fillId="4" borderId="56" xfId="1" applyFont="1" applyFill="1" applyBorder="1" applyAlignment="1" applyProtection="1">
      <alignment horizontal="center" vertical="center"/>
    </xf>
    <xf numFmtId="0" fontId="19" fillId="0" borderId="0" xfId="0" applyFont="1" applyAlignment="1">
      <alignment horizontal="left" wrapText="1"/>
    </xf>
    <xf numFmtId="0" fontId="19" fillId="0" borderId="0" xfId="0" applyFont="1" applyAlignment="1">
      <alignment horizontal="left"/>
    </xf>
    <xf numFmtId="0" fontId="19" fillId="0" borderId="0" xfId="0" applyFont="1" applyAlignment="1">
      <alignment horizontal="left" vertical="center" wrapText="1"/>
    </xf>
    <xf numFmtId="0" fontId="19" fillId="0" borderId="0" xfId="0" applyFont="1" applyAlignment="1">
      <alignment horizontal="left" vertical="center"/>
    </xf>
    <xf numFmtId="0" fontId="4" fillId="2" borderId="1" xfId="1" applyFont="1" applyFill="1" applyBorder="1" applyAlignment="1" applyProtection="1">
      <alignment horizontal="center" vertical="center" wrapText="1"/>
    </xf>
    <xf numFmtId="0" fontId="2" fillId="4" borderId="1" xfId="1" applyFont="1" applyFill="1" applyBorder="1" applyAlignment="1" applyProtection="1">
      <alignment horizontal="center" vertical="center"/>
    </xf>
    <xf numFmtId="0" fontId="20" fillId="0" borderId="0" xfId="0" applyFont="1" applyAlignment="1">
      <alignment horizontal="left" vertical="center" wrapText="1"/>
    </xf>
  </cellXfs>
  <cellStyles count="6">
    <cellStyle name="Įprastas" xfId="0" builtinId="0"/>
    <cellStyle name="Įprastas 2" xfId="5" xr:uid="{7B2FC5F9-26DE-41CD-96A4-516864D5524F}"/>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K221"/>
  <sheetViews>
    <sheetView topLeftCell="A114" zoomScale="85" zoomScaleNormal="85" workbookViewId="0">
      <selection activeCell="F211" sqref="F211"/>
    </sheetView>
  </sheetViews>
  <sheetFormatPr defaultColWidth="9.21875" defaultRowHeight="13.8" x14ac:dyDescent="0.25"/>
  <cols>
    <col min="1" max="1" width="49.5546875" style="8" customWidth="1"/>
    <col min="2" max="2" width="8.21875" style="8" bestFit="1" customWidth="1"/>
    <col min="3" max="3" width="102.44140625" style="5" customWidth="1"/>
    <col min="4" max="4" width="9.21875" style="4"/>
    <col min="5" max="5" width="16.21875" style="20" customWidth="1"/>
    <col min="6" max="6" width="20.77734375" style="6" customWidth="1"/>
    <col min="7" max="7" width="14.77734375" style="4" customWidth="1"/>
    <col min="8" max="8" width="21.5546875" style="7" customWidth="1"/>
    <col min="9" max="9" width="16.21875" style="1" customWidth="1"/>
    <col min="10" max="16384" width="9.21875" style="1"/>
  </cols>
  <sheetData>
    <row r="1" spans="1:7" ht="40.200000000000003" customHeight="1" x14ac:dyDescent="0.25">
      <c r="A1" s="258" t="s">
        <v>193</v>
      </c>
      <c r="B1" s="258"/>
      <c r="C1" s="258"/>
      <c r="D1" s="258"/>
      <c r="E1" s="258"/>
      <c r="F1" s="258"/>
      <c r="G1" s="258"/>
    </row>
    <row r="2" spans="1:7" ht="21.75" customHeight="1" thickBot="1" x14ac:dyDescent="0.3">
      <c r="A2" s="36"/>
      <c r="B2" s="36"/>
      <c r="C2" s="36"/>
      <c r="D2" s="36"/>
      <c r="E2" s="37"/>
      <c r="F2" s="36"/>
      <c r="G2" s="36"/>
    </row>
    <row r="3" spans="1:7" ht="21.75" customHeight="1" thickBot="1" x14ac:dyDescent="0.3">
      <c r="A3" s="259" t="s">
        <v>62</v>
      </c>
      <c r="B3" s="259"/>
      <c r="C3" s="259"/>
      <c r="D3" s="259"/>
      <c r="E3" s="259"/>
      <c r="F3" s="259"/>
      <c r="G3" s="260"/>
    </row>
    <row r="4" spans="1:7" ht="27.6" x14ac:dyDescent="0.25">
      <c r="A4" s="147" t="s">
        <v>63</v>
      </c>
      <c r="B4" s="148" t="s">
        <v>0</v>
      </c>
      <c r="C4" s="148" t="s">
        <v>1</v>
      </c>
      <c r="D4" s="148" t="s">
        <v>2</v>
      </c>
      <c r="E4" s="149" t="s">
        <v>3</v>
      </c>
      <c r="F4" s="150" t="s">
        <v>400</v>
      </c>
      <c r="G4" s="151" t="s">
        <v>4</v>
      </c>
    </row>
    <row r="5" spans="1:7" ht="30" customHeight="1" x14ac:dyDescent="0.25">
      <c r="A5" s="134" t="s">
        <v>77</v>
      </c>
      <c r="B5" s="53" t="s">
        <v>7</v>
      </c>
      <c r="C5" s="152" t="s">
        <v>105</v>
      </c>
      <c r="D5" s="153" t="s">
        <v>124</v>
      </c>
      <c r="E5" s="154">
        <v>0.86799999999999999</v>
      </c>
      <c r="F5" s="74"/>
      <c r="G5" s="51">
        <f t="shared" ref="G5:G169" si="0">ROUND((E5*F5),2)</f>
        <v>0</v>
      </c>
    </row>
    <row r="6" spans="1:7" ht="30" customHeight="1" x14ac:dyDescent="0.25">
      <c r="A6" s="134" t="s">
        <v>77</v>
      </c>
      <c r="B6" s="53" t="s">
        <v>8</v>
      </c>
      <c r="C6" s="135" t="s">
        <v>106</v>
      </c>
      <c r="D6" s="136" t="s">
        <v>125</v>
      </c>
      <c r="E6" s="155">
        <v>4</v>
      </c>
      <c r="F6" s="74"/>
      <c r="G6" s="51">
        <f t="shared" si="0"/>
        <v>0</v>
      </c>
    </row>
    <row r="7" spans="1:7" ht="30" customHeight="1" x14ac:dyDescent="0.25">
      <c r="A7" s="134" t="s">
        <v>77</v>
      </c>
      <c r="B7" s="53" t="s">
        <v>9</v>
      </c>
      <c r="C7" s="135" t="s">
        <v>198</v>
      </c>
      <c r="D7" s="136" t="s">
        <v>576</v>
      </c>
      <c r="E7" s="155">
        <v>0.6</v>
      </c>
      <c r="F7" s="74"/>
      <c r="G7" s="51">
        <f t="shared" si="0"/>
        <v>0</v>
      </c>
    </row>
    <row r="8" spans="1:7" ht="30" customHeight="1" x14ac:dyDescent="0.25">
      <c r="A8" s="134" t="s">
        <v>77</v>
      </c>
      <c r="B8" s="53" t="s">
        <v>10</v>
      </c>
      <c r="C8" s="135" t="s">
        <v>107</v>
      </c>
      <c r="D8" s="136" t="s">
        <v>125</v>
      </c>
      <c r="E8" s="155">
        <v>3</v>
      </c>
      <c r="F8" s="74"/>
      <c r="G8" s="51">
        <f t="shared" si="0"/>
        <v>0</v>
      </c>
    </row>
    <row r="9" spans="1:7" ht="30" customHeight="1" x14ac:dyDescent="0.25">
      <c r="A9" s="134" t="s">
        <v>77</v>
      </c>
      <c r="B9" s="53" t="s">
        <v>11</v>
      </c>
      <c r="C9" s="135" t="s">
        <v>108</v>
      </c>
      <c r="D9" s="136" t="s">
        <v>576</v>
      </c>
      <c r="E9" s="155">
        <v>0.5</v>
      </c>
      <c r="F9" s="74"/>
      <c r="G9" s="51">
        <f t="shared" si="0"/>
        <v>0</v>
      </c>
    </row>
    <row r="10" spans="1:7" ht="30" customHeight="1" x14ac:dyDescent="0.25">
      <c r="A10" s="134" t="s">
        <v>77</v>
      </c>
      <c r="B10" s="53" t="s">
        <v>12</v>
      </c>
      <c r="C10" s="135" t="s">
        <v>194</v>
      </c>
      <c r="D10" s="136" t="s">
        <v>125</v>
      </c>
      <c r="E10" s="155">
        <v>5</v>
      </c>
      <c r="F10" s="74"/>
      <c r="G10" s="51">
        <f t="shared" si="0"/>
        <v>0</v>
      </c>
    </row>
    <row r="11" spans="1:7" ht="30" customHeight="1" x14ac:dyDescent="0.25">
      <c r="A11" s="134" t="s">
        <v>77</v>
      </c>
      <c r="B11" s="53" t="s">
        <v>13</v>
      </c>
      <c r="C11" s="135" t="s">
        <v>195</v>
      </c>
      <c r="D11" s="136" t="s">
        <v>576</v>
      </c>
      <c r="E11" s="155">
        <v>1.3</v>
      </c>
      <c r="F11" s="74"/>
      <c r="G11" s="51">
        <f t="shared" si="0"/>
        <v>0</v>
      </c>
    </row>
    <row r="12" spans="1:7" ht="30" customHeight="1" x14ac:dyDescent="0.25">
      <c r="A12" s="134" t="s">
        <v>77</v>
      </c>
      <c r="B12" s="53" t="s">
        <v>14</v>
      </c>
      <c r="C12" s="135" t="s">
        <v>109</v>
      </c>
      <c r="D12" s="136" t="s">
        <v>125</v>
      </c>
      <c r="E12" s="155">
        <v>20</v>
      </c>
      <c r="F12" s="74"/>
      <c r="G12" s="51">
        <f t="shared" si="0"/>
        <v>0</v>
      </c>
    </row>
    <row r="13" spans="1:7" ht="30" customHeight="1" x14ac:dyDescent="0.25">
      <c r="A13" s="134" t="s">
        <v>77</v>
      </c>
      <c r="B13" s="53" t="s">
        <v>15</v>
      </c>
      <c r="C13" s="135" t="s">
        <v>110</v>
      </c>
      <c r="D13" s="136" t="s">
        <v>576</v>
      </c>
      <c r="E13" s="155">
        <v>7.8</v>
      </c>
      <c r="F13" s="74"/>
      <c r="G13" s="51">
        <f t="shared" si="0"/>
        <v>0</v>
      </c>
    </row>
    <row r="14" spans="1:7" ht="30" customHeight="1" x14ac:dyDescent="0.25">
      <c r="A14" s="134" t="s">
        <v>77</v>
      </c>
      <c r="B14" s="53" t="s">
        <v>73</v>
      </c>
      <c r="C14" s="135" t="s">
        <v>111</v>
      </c>
      <c r="D14" s="136" t="s">
        <v>125</v>
      </c>
      <c r="E14" s="155">
        <v>3</v>
      </c>
      <c r="F14" s="74"/>
      <c r="G14" s="51">
        <f t="shared" si="0"/>
        <v>0</v>
      </c>
    </row>
    <row r="15" spans="1:7" ht="30" customHeight="1" x14ac:dyDescent="0.25">
      <c r="A15" s="134" t="s">
        <v>77</v>
      </c>
      <c r="B15" s="53" t="s">
        <v>74</v>
      </c>
      <c r="C15" s="135" t="s">
        <v>199</v>
      </c>
      <c r="D15" s="136" t="s">
        <v>576</v>
      </c>
      <c r="E15" s="155">
        <v>2.1</v>
      </c>
      <c r="F15" s="74"/>
      <c r="G15" s="51">
        <f t="shared" si="0"/>
        <v>0</v>
      </c>
    </row>
    <row r="16" spans="1:7" ht="30" customHeight="1" x14ac:dyDescent="0.25">
      <c r="A16" s="134" t="s">
        <v>77</v>
      </c>
      <c r="B16" s="53" t="s">
        <v>75</v>
      </c>
      <c r="C16" s="135" t="s">
        <v>112</v>
      </c>
      <c r="D16" s="136" t="s">
        <v>125</v>
      </c>
      <c r="E16" s="155">
        <v>11</v>
      </c>
      <c r="F16" s="74"/>
      <c r="G16" s="51">
        <f t="shared" si="0"/>
        <v>0</v>
      </c>
    </row>
    <row r="17" spans="1:11" ht="30" customHeight="1" x14ac:dyDescent="0.25">
      <c r="A17" s="134" t="s">
        <v>77</v>
      </c>
      <c r="B17" s="53" t="s">
        <v>76</v>
      </c>
      <c r="C17" s="135" t="s">
        <v>113</v>
      </c>
      <c r="D17" s="136" t="s">
        <v>576</v>
      </c>
      <c r="E17" s="155">
        <v>9.4</v>
      </c>
      <c r="F17" s="74"/>
      <c r="G17" s="51">
        <f t="shared" si="0"/>
        <v>0</v>
      </c>
    </row>
    <row r="18" spans="1:11" ht="30" customHeight="1" x14ac:dyDescent="0.25">
      <c r="A18" s="134" t="s">
        <v>77</v>
      </c>
      <c r="B18" s="53" t="s">
        <v>78</v>
      </c>
      <c r="C18" s="135" t="s">
        <v>114</v>
      </c>
      <c r="D18" s="136" t="s">
        <v>125</v>
      </c>
      <c r="E18" s="155">
        <v>20</v>
      </c>
      <c r="F18" s="74"/>
      <c r="G18" s="51">
        <f t="shared" si="0"/>
        <v>0</v>
      </c>
      <c r="K18" s="1">
        <f>E6+E8+E10+E12+E14+E16+E18</f>
        <v>66</v>
      </c>
    </row>
    <row r="19" spans="1:11" ht="30" customHeight="1" x14ac:dyDescent="0.25">
      <c r="A19" s="134" t="s">
        <v>77</v>
      </c>
      <c r="B19" s="53" t="s">
        <v>79</v>
      </c>
      <c r="C19" s="135" t="s">
        <v>115</v>
      </c>
      <c r="D19" s="136" t="s">
        <v>576</v>
      </c>
      <c r="E19" s="155">
        <v>28.9</v>
      </c>
      <c r="F19" s="74"/>
      <c r="G19" s="51">
        <f t="shared" si="0"/>
        <v>0</v>
      </c>
    </row>
    <row r="20" spans="1:11" ht="30" customHeight="1" x14ac:dyDescent="0.25">
      <c r="A20" s="134" t="s">
        <v>77</v>
      </c>
      <c r="B20" s="53" t="s">
        <v>80</v>
      </c>
      <c r="C20" s="135" t="s">
        <v>577</v>
      </c>
      <c r="D20" s="136" t="s">
        <v>576</v>
      </c>
      <c r="E20" s="155">
        <v>36.1</v>
      </c>
      <c r="F20" s="74"/>
      <c r="G20" s="51">
        <f t="shared" si="0"/>
        <v>0</v>
      </c>
    </row>
    <row r="21" spans="1:11" ht="30" customHeight="1" x14ac:dyDescent="0.25">
      <c r="A21" s="134" t="s">
        <v>77</v>
      </c>
      <c r="B21" s="53" t="s">
        <v>81</v>
      </c>
      <c r="C21" s="135" t="s">
        <v>116</v>
      </c>
      <c r="D21" s="136" t="s">
        <v>576</v>
      </c>
      <c r="E21" s="155">
        <v>50.1</v>
      </c>
      <c r="F21" s="74"/>
      <c r="G21" s="51">
        <f t="shared" si="0"/>
        <v>0</v>
      </c>
    </row>
    <row r="22" spans="1:11" ht="30" customHeight="1" x14ac:dyDescent="0.25">
      <c r="A22" s="134" t="s">
        <v>77</v>
      </c>
      <c r="B22" s="53" t="s">
        <v>82</v>
      </c>
      <c r="C22" s="135" t="s">
        <v>519</v>
      </c>
      <c r="D22" s="136" t="s">
        <v>125</v>
      </c>
      <c r="E22" s="155">
        <v>32</v>
      </c>
      <c r="F22" s="74"/>
      <c r="G22" s="51">
        <f t="shared" si="0"/>
        <v>0</v>
      </c>
    </row>
    <row r="23" spans="1:11" ht="30" customHeight="1" x14ac:dyDescent="0.25">
      <c r="A23" s="134" t="s">
        <v>77</v>
      </c>
      <c r="B23" s="53" t="s">
        <v>83</v>
      </c>
      <c r="C23" s="135" t="s">
        <v>520</v>
      </c>
      <c r="D23" s="136" t="s">
        <v>125</v>
      </c>
      <c r="E23" s="155">
        <v>34</v>
      </c>
      <c r="F23" s="74"/>
      <c r="G23" s="51">
        <f t="shared" si="0"/>
        <v>0</v>
      </c>
      <c r="H23" s="9"/>
    </row>
    <row r="24" spans="1:11" s="7" customFormat="1" ht="50.1" customHeight="1" x14ac:dyDescent="0.25">
      <c r="A24" s="134" t="s">
        <v>77</v>
      </c>
      <c r="B24" s="53" t="s">
        <v>84</v>
      </c>
      <c r="C24" s="135" t="s">
        <v>200</v>
      </c>
      <c r="D24" s="136" t="s">
        <v>5</v>
      </c>
      <c r="E24" s="155">
        <v>1</v>
      </c>
      <c r="F24" s="44"/>
      <c r="G24" s="46">
        <f t="shared" si="0"/>
        <v>0</v>
      </c>
      <c r="H24" s="45"/>
    </row>
    <row r="25" spans="1:11" ht="30" customHeight="1" x14ac:dyDescent="0.25">
      <c r="A25" s="134" t="s">
        <v>77</v>
      </c>
      <c r="B25" s="53" t="s">
        <v>85</v>
      </c>
      <c r="C25" s="152" t="s">
        <v>117</v>
      </c>
      <c r="D25" s="153" t="s">
        <v>125</v>
      </c>
      <c r="E25" s="156">
        <v>17</v>
      </c>
      <c r="F25" s="74"/>
      <c r="G25" s="51">
        <f t="shared" si="0"/>
        <v>0</v>
      </c>
      <c r="H25" s="9"/>
    </row>
    <row r="26" spans="1:11" ht="30" customHeight="1" x14ac:dyDescent="0.25">
      <c r="A26" s="134" t="s">
        <v>77</v>
      </c>
      <c r="B26" s="53" t="s">
        <v>86</v>
      </c>
      <c r="C26" s="152" t="s">
        <v>118</v>
      </c>
      <c r="D26" s="153" t="s">
        <v>125</v>
      </c>
      <c r="E26" s="156">
        <v>16</v>
      </c>
      <c r="F26" s="74"/>
      <c r="G26" s="51">
        <f t="shared" si="0"/>
        <v>0</v>
      </c>
      <c r="H26" s="9"/>
    </row>
    <row r="27" spans="1:11" ht="30" customHeight="1" x14ac:dyDescent="0.25">
      <c r="A27" s="134" t="s">
        <v>77</v>
      </c>
      <c r="B27" s="53" t="s">
        <v>87</v>
      </c>
      <c r="C27" s="152" t="s">
        <v>203</v>
      </c>
      <c r="D27" s="153" t="s">
        <v>126</v>
      </c>
      <c r="E27" s="156">
        <v>85</v>
      </c>
      <c r="F27" s="74"/>
      <c r="G27" s="51">
        <f t="shared" si="0"/>
        <v>0</v>
      </c>
      <c r="H27" s="9"/>
    </row>
    <row r="28" spans="1:11" ht="30" customHeight="1" x14ac:dyDescent="0.25">
      <c r="A28" s="134" t="s">
        <v>77</v>
      </c>
      <c r="B28" s="53" t="s">
        <v>88</v>
      </c>
      <c r="C28" s="152" t="s">
        <v>119</v>
      </c>
      <c r="D28" s="153" t="s">
        <v>125</v>
      </c>
      <c r="E28" s="156">
        <v>4</v>
      </c>
      <c r="F28" s="74"/>
      <c r="G28" s="51">
        <f t="shared" si="0"/>
        <v>0</v>
      </c>
      <c r="H28" s="9"/>
    </row>
    <row r="29" spans="1:11" ht="30" customHeight="1" x14ac:dyDescent="0.25">
      <c r="A29" s="134" t="s">
        <v>77</v>
      </c>
      <c r="B29" s="53" t="s">
        <v>89</v>
      </c>
      <c r="C29" s="135" t="s">
        <v>571</v>
      </c>
      <c r="D29" s="153" t="s">
        <v>127</v>
      </c>
      <c r="E29" s="156">
        <v>3.5</v>
      </c>
      <c r="F29" s="74"/>
      <c r="G29" s="51">
        <f t="shared" si="0"/>
        <v>0</v>
      </c>
      <c r="H29" s="9"/>
    </row>
    <row r="30" spans="1:11" ht="30" customHeight="1" x14ac:dyDescent="0.25">
      <c r="A30" s="134" t="s">
        <v>77</v>
      </c>
      <c r="B30" s="53" t="s">
        <v>90</v>
      </c>
      <c r="C30" s="152" t="s">
        <v>120</v>
      </c>
      <c r="D30" s="153" t="s">
        <v>578</v>
      </c>
      <c r="E30" s="156">
        <v>5574</v>
      </c>
      <c r="F30" s="74"/>
      <c r="G30" s="51">
        <f t="shared" si="0"/>
        <v>0</v>
      </c>
      <c r="H30" s="9"/>
    </row>
    <row r="31" spans="1:11" ht="30" customHeight="1" x14ac:dyDescent="0.25">
      <c r="A31" s="134" t="s">
        <v>77</v>
      </c>
      <c r="B31" s="53" t="s">
        <v>91</v>
      </c>
      <c r="C31" s="152" t="s">
        <v>121</v>
      </c>
      <c r="D31" s="153" t="s">
        <v>579</v>
      </c>
      <c r="E31" s="156">
        <v>715</v>
      </c>
      <c r="F31" s="74"/>
      <c r="G31" s="51">
        <f t="shared" si="0"/>
        <v>0</v>
      </c>
      <c r="H31" s="9"/>
    </row>
    <row r="32" spans="1:11" ht="30" customHeight="1" x14ac:dyDescent="0.25">
      <c r="A32" s="134" t="s">
        <v>77</v>
      </c>
      <c r="B32" s="53" t="s">
        <v>92</v>
      </c>
      <c r="C32" s="152" t="s">
        <v>122</v>
      </c>
      <c r="D32" s="153" t="s">
        <v>579</v>
      </c>
      <c r="E32" s="156">
        <v>276</v>
      </c>
      <c r="F32" s="74"/>
      <c r="G32" s="51">
        <f t="shared" si="0"/>
        <v>0</v>
      </c>
      <c r="H32" s="9"/>
    </row>
    <row r="33" spans="1:9" ht="30" customHeight="1" x14ac:dyDescent="0.25">
      <c r="A33" s="134" t="s">
        <v>77</v>
      </c>
      <c r="B33" s="53" t="s">
        <v>93</v>
      </c>
      <c r="C33" s="152" t="s">
        <v>204</v>
      </c>
      <c r="D33" s="153" t="s">
        <v>579</v>
      </c>
      <c r="E33" s="156">
        <v>237</v>
      </c>
      <c r="F33" s="74"/>
      <c r="G33" s="51">
        <f t="shared" si="0"/>
        <v>0</v>
      </c>
      <c r="H33" s="9"/>
    </row>
    <row r="34" spans="1:9" ht="30" customHeight="1" x14ac:dyDescent="0.25">
      <c r="A34" s="134" t="s">
        <v>77</v>
      </c>
      <c r="B34" s="53" t="s">
        <v>94</v>
      </c>
      <c r="C34" s="152" t="s">
        <v>123</v>
      </c>
      <c r="D34" s="153" t="s">
        <v>579</v>
      </c>
      <c r="E34" s="156">
        <v>439</v>
      </c>
      <c r="F34" s="74"/>
      <c r="G34" s="51">
        <f t="shared" si="0"/>
        <v>0</v>
      </c>
      <c r="H34" s="9"/>
    </row>
    <row r="35" spans="1:9" ht="30" customHeight="1" x14ac:dyDescent="0.25">
      <c r="A35" s="134" t="s">
        <v>77</v>
      </c>
      <c r="B35" s="53" t="s">
        <v>95</v>
      </c>
      <c r="C35" s="152" t="s">
        <v>205</v>
      </c>
      <c r="D35" s="153" t="s">
        <v>579</v>
      </c>
      <c r="E35" s="156">
        <v>478</v>
      </c>
      <c r="F35" s="74"/>
      <c r="G35" s="51">
        <f t="shared" si="0"/>
        <v>0</v>
      </c>
      <c r="H35" s="9"/>
    </row>
    <row r="36" spans="1:9" ht="30" customHeight="1" x14ac:dyDescent="0.25">
      <c r="A36" s="134" t="s">
        <v>77</v>
      </c>
      <c r="B36" s="53" t="s">
        <v>96</v>
      </c>
      <c r="C36" s="152" t="s">
        <v>206</v>
      </c>
      <c r="D36" s="153" t="s">
        <v>578</v>
      </c>
      <c r="E36" s="156">
        <v>240</v>
      </c>
      <c r="F36" s="74"/>
      <c r="G36" s="51">
        <f t="shared" si="0"/>
        <v>0</v>
      </c>
      <c r="H36" s="9"/>
    </row>
    <row r="37" spans="1:9" ht="30" customHeight="1" x14ac:dyDescent="0.25">
      <c r="A37" s="134" t="s">
        <v>77</v>
      </c>
      <c r="B37" s="53" t="s">
        <v>97</v>
      </c>
      <c r="C37" s="152" t="s">
        <v>207</v>
      </c>
      <c r="D37" s="153" t="s">
        <v>125</v>
      </c>
      <c r="E37" s="156">
        <v>2</v>
      </c>
      <c r="F37" s="74"/>
      <c r="G37" s="51">
        <f t="shared" si="0"/>
        <v>0</v>
      </c>
      <c r="H37" s="9"/>
    </row>
    <row r="38" spans="1:9" ht="30" customHeight="1" x14ac:dyDescent="0.25">
      <c r="A38" s="134" t="s">
        <v>77</v>
      </c>
      <c r="B38" s="53" t="s">
        <v>98</v>
      </c>
      <c r="C38" s="152" t="s">
        <v>208</v>
      </c>
      <c r="D38" s="153" t="s">
        <v>125</v>
      </c>
      <c r="E38" s="156">
        <v>2</v>
      </c>
      <c r="F38" s="74"/>
      <c r="G38" s="51">
        <f t="shared" si="0"/>
        <v>0</v>
      </c>
      <c r="H38" s="9"/>
    </row>
    <row r="39" spans="1:9" ht="30" customHeight="1" x14ac:dyDescent="0.25">
      <c r="A39" s="134" t="s">
        <v>77</v>
      </c>
      <c r="B39" s="53" t="s">
        <v>99</v>
      </c>
      <c r="C39" s="152" t="s">
        <v>209</v>
      </c>
      <c r="D39" s="153" t="s">
        <v>126</v>
      </c>
      <c r="E39" s="156">
        <v>257</v>
      </c>
      <c r="F39" s="74"/>
      <c r="G39" s="51">
        <f t="shared" si="0"/>
        <v>0</v>
      </c>
      <c r="H39" s="9"/>
    </row>
    <row r="40" spans="1:9" ht="30" customHeight="1" x14ac:dyDescent="0.25">
      <c r="A40" s="134" t="s">
        <v>77</v>
      </c>
      <c r="B40" s="53" t="s">
        <v>100</v>
      </c>
      <c r="C40" s="152" t="s">
        <v>210</v>
      </c>
      <c r="D40" s="153" t="s">
        <v>126</v>
      </c>
      <c r="E40" s="156">
        <v>303</v>
      </c>
      <c r="F40" s="74"/>
      <c r="G40" s="51">
        <f t="shared" si="0"/>
        <v>0</v>
      </c>
      <c r="H40" s="9"/>
    </row>
    <row r="41" spans="1:9" ht="30" customHeight="1" x14ac:dyDescent="0.25">
      <c r="A41" s="134" t="s">
        <v>77</v>
      </c>
      <c r="B41" s="53" t="s">
        <v>101</v>
      </c>
      <c r="C41" s="152" t="s">
        <v>211</v>
      </c>
      <c r="D41" s="153" t="s">
        <v>578</v>
      </c>
      <c r="E41" s="156">
        <v>50</v>
      </c>
      <c r="F41" s="74"/>
      <c r="G41" s="51">
        <f t="shared" si="0"/>
        <v>0</v>
      </c>
      <c r="H41" s="9"/>
    </row>
    <row r="42" spans="1:9" ht="30" customHeight="1" x14ac:dyDescent="0.25">
      <c r="A42" s="134" t="s">
        <v>77</v>
      </c>
      <c r="B42" s="53" t="s">
        <v>102</v>
      </c>
      <c r="C42" s="152" t="s">
        <v>212</v>
      </c>
      <c r="D42" s="153" t="s">
        <v>578</v>
      </c>
      <c r="E42" s="156">
        <v>308</v>
      </c>
      <c r="F42" s="74"/>
      <c r="G42" s="51">
        <f t="shared" si="0"/>
        <v>0</v>
      </c>
      <c r="H42" s="9"/>
    </row>
    <row r="43" spans="1:9" ht="30" customHeight="1" x14ac:dyDescent="0.25">
      <c r="A43" s="134" t="s">
        <v>77</v>
      </c>
      <c r="B43" s="53" t="s">
        <v>103</v>
      </c>
      <c r="C43" s="152" t="s">
        <v>213</v>
      </c>
      <c r="D43" s="153" t="s">
        <v>578</v>
      </c>
      <c r="E43" s="156">
        <v>43</v>
      </c>
      <c r="F43" s="74"/>
      <c r="G43" s="51">
        <f t="shared" si="0"/>
        <v>0</v>
      </c>
      <c r="H43" s="9"/>
    </row>
    <row r="44" spans="1:9" ht="30" customHeight="1" x14ac:dyDescent="0.25">
      <c r="A44" s="134" t="s">
        <v>77</v>
      </c>
      <c r="B44" s="53" t="s">
        <v>196</v>
      </c>
      <c r="C44" s="135" t="s">
        <v>572</v>
      </c>
      <c r="D44" s="153" t="s">
        <v>127</v>
      </c>
      <c r="E44" s="156">
        <v>2153</v>
      </c>
      <c r="F44" s="74"/>
      <c r="G44" s="51">
        <f t="shared" si="0"/>
        <v>0</v>
      </c>
      <c r="H44" s="9"/>
    </row>
    <row r="45" spans="1:9" ht="30" customHeight="1" x14ac:dyDescent="0.25">
      <c r="A45" s="134" t="s">
        <v>77</v>
      </c>
      <c r="B45" s="53" t="s">
        <v>197</v>
      </c>
      <c r="C45" s="135" t="s">
        <v>573</v>
      </c>
      <c r="D45" s="153" t="s">
        <v>579</v>
      </c>
      <c r="E45" s="156">
        <v>11</v>
      </c>
      <c r="F45" s="74"/>
      <c r="G45" s="51">
        <f t="shared" si="0"/>
        <v>0</v>
      </c>
      <c r="H45" s="9"/>
    </row>
    <row r="46" spans="1:9" ht="30" customHeight="1" thickBot="1" x14ac:dyDescent="0.3">
      <c r="A46" s="134" t="s">
        <v>77</v>
      </c>
      <c r="B46" s="53" t="s">
        <v>201</v>
      </c>
      <c r="C46" s="152" t="s">
        <v>214</v>
      </c>
      <c r="D46" s="153" t="s">
        <v>579</v>
      </c>
      <c r="E46" s="156">
        <v>571.9</v>
      </c>
      <c r="F46" s="74"/>
      <c r="G46" s="51">
        <f t="shared" si="0"/>
        <v>0</v>
      </c>
      <c r="H46" s="9"/>
    </row>
    <row r="47" spans="1:9" ht="30" customHeight="1" thickBot="1" x14ac:dyDescent="0.3">
      <c r="A47" s="157" t="s">
        <v>77</v>
      </c>
      <c r="B47" s="139" t="s">
        <v>202</v>
      </c>
      <c r="C47" s="158" t="s">
        <v>215</v>
      </c>
      <c r="D47" s="159" t="s">
        <v>579</v>
      </c>
      <c r="E47" s="160">
        <v>2106</v>
      </c>
      <c r="F47" s="112"/>
      <c r="G47" s="51">
        <f t="shared" si="0"/>
        <v>0</v>
      </c>
      <c r="H47" s="26" t="s">
        <v>69</v>
      </c>
      <c r="I47" s="11">
        <f>ROUND(SUM(G5:G47),2)</f>
        <v>0</v>
      </c>
    </row>
    <row r="48" spans="1:9" s="2" customFormat="1" ht="30" customHeight="1" x14ac:dyDescent="0.25">
      <c r="A48" s="161" t="s">
        <v>104</v>
      </c>
      <c r="B48" s="138" t="s">
        <v>16</v>
      </c>
      <c r="C48" s="162" t="s">
        <v>216</v>
      </c>
      <c r="D48" s="163" t="s">
        <v>579</v>
      </c>
      <c r="E48" s="164">
        <v>5687</v>
      </c>
      <c r="F48" s="110"/>
      <c r="G48" s="54">
        <f t="shared" si="0"/>
        <v>0</v>
      </c>
      <c r="H48" s="3"/>
    </row>
    <row r="49" spans="1:9" s="2" customFormat="1" ht="30" customHeight="1" x14ac:dyDescent="0.25">
      <c r="A49" s="134" t="s">
        <v>104</v>
      </c>
      <c r="B49" s="53" t="s">
        <v>17</v>
      </c>
      <c r="C49" s="152" t="s">
        <v>217</v>
      </c>
      <c r="D49" s="153" t="s">
        <v>579</v>
      </c>
      <c r="E49" s="156">
        <v>1126</v>
      </c>
      <c r="F49" s="107"/>
      <c r="G49" s="51">
        <f t="shared" si="0"/>
        <v>0</v>
      </c>
      <c r="H49" s="3"/>
    </row>
    <row r="50" spans="1:9" s="2" customFormat="1" ht="30" customHeight="1" x14ac:dyDescent="0.25">
      <c r="A50" s="134" t="s">
        <v>104</v>
      </c>
      <c r="B50" s="53" t="s">
        <v>18</v>
      </c>
      <c r="C50" s="152" t="s">
        <v>128</v>
      </c>
      <c r="D50" s="153" t="s">
        <v>579</v>
      </c>
      <c r="E50" s="156">
        <v>60</v>
      </c>
      <c r="F50" s="107"/>
      <c r="G50" s="51">
        <f t="shared" si="0"/>
        <v>0</v>
      </c>
      <c r="H50" s="3"/>
    </row>
    <row r="51" spans="1:9" s="2" customFormat="1" ht="30" customHeight="1" x14ac:dyDescent="0.25">
      <c r="A51" s="134" t="s">
        <v>104</v>
      </c>
      <c r="B51" s="53" t="s">
        <v>19</v>
      </c>
      <c r="C51" s="152" t="s">
        <v>218</v>
      </c>
      <c r="D51" s="153" t="s">
        <v>579</v>
      </c>
      <c r="E51" s="156">
        <v>1980</v>
      </c>
      <c r="F51" s="107"/>
      <c r="G51" s="51">
        <f t="shared" si="0"/>
        <v>0</v>
      </c>
      <c r="H51" s="3"/>
    </row>
    <row r="52" spans="1:9" s="2" customFormat="1" ht="30" customHeight="1" x14ac:dyDescent="0.25">
      <c r="A52" s="134" t="s">
        <v>104</v>
      </c>
      <c r="B52" s="53" t="s">
        <v>20</v>
      </c>
      <c r="C52" s="152" t="s">
        <v>219</v>
      </c>
      <c r="D52" s="153" t="s">
        <v>579</v>
      </c>
      <c r="E52" s="156">
        <v>6717</v>
      </c>
      <c r="F52" s="107"/>
      <c r="G52" s="51">
        <f t="shared" si="0"/>
        <v>0</v>
      </c>
      <c r="H52" s="3"/>
    </row>
    <row r="53" spans="1:9" s="2" customFormat="1" ht="30" customHeight="1" x14ac:dyDescent="0.25">
      <c r="A53" s="134" t="s">
        <v>104</v>
      </c>
      <c r="B53" s="53" t="s">
        <v>21</v>
      </c>
      <c r="C53" s="152" t="s">
        <v>220</v>
      </c>
      <c r="D53" s="153" t="s">
        <v>579</v>
      </c>
      <c r="E53" s="156">
        <v>3033</v>
      </c>
      <c r="F53" s="107"/>
      <c r="G53" s="51">
        <f t="shared" si="0"/>
        <v>0</v>
      </c>
      <c r="H53" s="3"/>
    </row>
    <row r="54" spans="1:9" s="2" customFormat="1" ht="30" customHeight="1" x14ac:dyDescent="0.25">
      <c r="A54" s="134" t="s">
        <v>104</v>
      </c>
      <c r="B54" s="53" t="s">
        <v>22</v>
      </c>
      <c r="C54" s="152" t="s">
        <v>129</v>
      </c>
      <c r="D54" s="153" t="s">
        <v>578</v>
      </c>
      <c r="E54" s="156">
        <v>19988</v>
      </c>
      <c r="F54" s="107"/>
      <c r="G54" s="51">
        <f t="shared" si="0"/>
        <v>0</v>
      </c>
      <c r="H54" s="3"/>
    </row>
    <row r="55" spans="1:9" s="2" customFormat="1" ht="30" customHeight="1" thickBot="1" x14ac:dyDescent="0.3">
      <c r="A55" s="134" t="s">
        <v>104</v>
      </c>
      <c r="B55" s="53" t="s">
        <v>23</v>
      </c>
      <c r="C55" s="152" t="s">
        <v>130</v>
      </c>
      <c r="D55" s="153" t="s">
        <v>579</v>
      </c>
      <c r="E55" s="156">
        <v>5996</v>
      </c>
      <c r="F55" s="107"/>
      <c r="G55" s="51">
        <f t="shared" si="0"/>
        <v>0</v>
      </c>
      <c r="H55" s="3"/>
    </row>
    <row r="56" spans="1:9" s="2" customFormat="1" ht="30" customHeight="1" thickBot="1" x14ac:dyDescent="0.3">
      <c r="A56" s="157" t="s">
        <v>104</v>
      </c>
      <c r="B56" s="139" t="s">
        <v>192</v>
      </c>
      <c r="C56" s="158" t="s">
        <v>221</v>
      </c>
      <c r="D56" s="159" t="s">
        <v>578</v>
      </c>
      <c r="E56" s="160">
        <v>5697</v>
      </c>
      <c r="F56" s="103"/>
      <c r="G56" s="49">
        <f t="shared" si="0"/>
        <v>0</v>
      </c>
      <c r="H56" s="26" t="s">
        <v>70</v>
      </c>
      <c r="I56" s="11">
        <f>ROUND(SUM(G48:G56),2)</f>
        <v>0</v>
      </c>
    </row>
    <row r="57" spans="1:9" s="2" customFormat="1" ht="30" customHeight="1" x14ac:dyDescent="0.25">
      <c r="A57" s="161" t="s">
        <v>222</v>
      </c>
      <c r="B57" s="138" t="s">
        <v>40</v>
      </c>
      <c r="C57" s="162" t="s">
        <v>216</v>
      </c>
      <c r="D57" s="163" t="s">
        <v>579</v>
      </c>
      <c r="E57" s="164">
        <v>996</v>
      </c>
      <c r="F57" s="55"/>
      <c r="G57" s="54">
        <f t="shared" si="0"/>
        <v>0</v>
      </c>
      <c r="H57" s="3"/>
    </row>
    <row r="58" spans="1:9" s="2" customFormat="1" ht="55.8" customHeight="1" x14ac:dyDescent="0.25">
      <c r="A58" s="165" t="s">
        <v>222</v>
      </c>
      <c r="B58" s="166" t="s">
        <v>41</v>
      </c>
      <c r="C58" s="152" t="s">
        <v>521</v>
      </c>
      <c r="D58" s="153" t="s">
        <v>126</v>
      </c>
      <c r="E58" s="156">
        <v>921</v>
      </c>
      <c r="F58" s="52"/>
      <c r="G58" s="51">
        <f t="shared" si="0"/>
        <v>0</v>
      </c>
      <c r="H58" s="3"/>
    </row>
    <row r="59" spans="1:9" s="2" customFormat="1" ht="30" customHeight="1" x14ac:dyDescent="0.25">
      <c r="A59" s="167" t="s">
        <v>222</v>
      </c>
      <c r="B59" s="56" t="s">
        <v>42</v>
      </c>
      <c r="C59" s="168" t="s">
        <v>580</v>
      </c>
      <c r="D59" s="169" t="s">
        <v>578</v>
      </c>
      <c r="E59" s="170">
        <v>1658</v>
      </c>
      <c r="F59" s="171"/>
      <c r="G59" s="51">
        <f t="shared" si="0"/>
        <v>0</v>
      </c>
      <c r="H59" s="3"/>
    </row>
    <row r="60" spans="1:9" s="2" customFormat="1" ht="30" customHeight="1" thickBot="1" x14ac:dyDescent="0.3">
      <c r="A60" s="134" t="s">
        <v>222</v>
      </c>
      <c r="B60" s="53" t="s">
        <v>43</v>
      </c>
      <c r="C60" s="152" t="s">
        <v>223</v>
      </c>
      <c r="D60" s="153" t="s">
        <v>125</v>
      </c>
      <c r="E60" s="156">
        <v>18</v>
      </c>
      <c r="F60" s="52"/>
      <c r="G60" s="51">
        <f t="shared" si="0"/>
        <v>0</v>
      </c>
      <c r="H60" s="3"/>
    </row>
    <row r="61" spans="1:9" s="2" customFormat="1" ht="30" customHeight="1" thickBot="1" x14ac:dyDescent="0.3">
      <c r="A61" s="157" t="s">
        <v>222</v>
      </c>
      <c r="B61" s="139" t="s">
        <v>44</v>
      </c>
      <c r="C61" s="158" t="s">
        <v>131</v>
      </c>
      <c r="D61" s="159" t="s">
        <v>579</v>
      </c>
      <c r="E61" s="160">
        <v>390</v>
      </c>
      <c r="F61" s="50"/>
      <c r="G61" s="49">
        <f t="shared" si="0"/>
        <v>0</v>
      </c>
      <c r="H61" s="26" t="s">
        <v>71</v>
      </c>
      <c r="I61" s="11">
        <f>ROUND(SUM(G57:G61),2)</f>
        <v>0</v>
      </c>
    </row>
    <row r="62" spans="1:9" s="2" customFormat="1" ht="30" customHeight="1" x14ac:dyDescent="0.25">
      <c r="A62" s="161" t="s">
        <v>134</v>
      </c>
      <c r="B62" s="138" t="s">
        <v>24</v>
      </c>
      <c r="C62" s="162" t="s">
        <v>581</v>
      </c>
      <c r="D62" s="163" t="s">
        <v>126</v>
      </c>
      <c r="E62" s="164">
        <v>131</v>
      </c>
      <c r="F62" s="55"/>
      <c r="G62" s="54">
        <f t="shared" si="0"/>
        <v>0</v>
      </c>
      <c r="H62" s="23"/>
      <c r="I62" s="21"/>
    </row>
    <row r="63" spans="1:9" s="2" customFormat="1" ht="30" customHeight="1" x14ac:dyDescent="0.25">
      <c r="A63" s="134" t="s">
        <v>134</v>
      </c>
      <c r="B63" s="53" t="s">
        <v>25</v>
      </c>
      <c r="C63" s="152" t="s">
        <v>582</v>
      </c>
      <c r="D63" s="153" t="s">
        <v>126</v>
      </c>
      <c r="E63" s="156">
        <v>46</v>
      </c>
      <c r="F63" s="52"/>
      <c r="G63" s="51">
        <f t="shared" si="0"/>
        <v>0</v>
      </c>
      <c r="H63" s="24"/>
      <c r="I63" s="12"/>
    </row>
    <row r="64" spans="1:9" s="2" customFormat="1" ht="30" customHeight="1" x14ac:dyDescent="0.25">
      <c r="A64" s="134" t="s">
        <v>134</v>
      </c>
      <c r="B64" s="53" t="s">
        <v>26</v>
      </c>
      <c r="C64" s="152" t="s">
        <v>135</v>
      </c>
      <c r="D64" s="153" t="s">
        <v>126</v>
      </c>
      <c r="E64" s="156">
        <v>2936</v>
      </c>
      <c r="F64" s="52"/>
      <c r="G64" s="51">
        <f t="shared" si="0"/>
        <v>0</v>
      </c>
      <c r="H64" s="24"/>
      <c r="I64" s="12"/>
    </row>
    <row r="65" spans="1:9" s="2" customFormat="1" ht="30" customHeight="1" x14ac:dyDescent="0.25">
      <c r="A65" s="134" t="s">
        <v>134</v>
      </c>
      <c r="B65" s="53" t="s">
        <v>27</v>
      </c>
      <c r="C65" s="152" t="s">
        <v>583</v>
      </c>
      <c r="D65" s="153" t="s">
        <v>126</v>
      </c>
      <c r="E65" s="156">
        <v>290</v>
      </c>
      <c r="F65" s="52"/>
      <c r="G65" s="51">
        <f t="shared" si="0"/>
        <v>0</v>
      </c>
      <c r="H65" s="24"/>
      <c r="I65" s="12"/>
    </row>
    <row r="66" spans="1:9" s="2" customFormat="1" ht="30" customHeight="1" x14ac:dyDescent="0.25">
      <c r="A66" s="134" t="s">
        <v>134</v>
      </c>
      <c r="B66" s="53" t="s">
        <v>45</v>
      </c>
      <c r="C66" s="152" t="s">
        <v>584</v>
      </c>
      <c r="D66" s="153" t="s">
        <v>126</v>
      </c>
      <c r="E66" s="156">
        <v>956</v>
      </c>
      <c r="F66" s="52"/>
      <c r="G66" s="51">
        <f t="shared" si="0"/>
        <v>0</v>
      </c>
      <c r="H66" s="24"/>
      <c r="I66" s="12"/>
    </row>
    <row r="67" spans="1:9" s="2" customFormat="1" ht="30" customHeight="1" thickBot="1" x14ac:dyDescent="0.3">
      <c r="A67" s="134" t="s">
        <v>134</v>
      </c>
      <c r="B67" s="53" t="s">
        <v>224</v>
      </c>
      <c r="C67" s="152" t="s">
        <v>136</v>
      </c>
      <c r="D67" s="153" t="s">
        <v>579</v>
      </c>
      <c r="E67" s="156">
        <v>142.30000000000001</v>
      </c>
      <c r="F67" s="52"/>
      <c r="G67" s="51">
        <f t="shared" si="0"/>
        <v>0</v>
      </c>
      <c r="H67" s="25"/>
      <c r="I67" s="22"/>
    </row>
    <row r="68" spans="1:9" s="2" customFormat="1" ht="30" customHeight="1" thickBot="1" x14ac:dyDescent="0.3">
      <c r="A68" s="157" t="s">
        <v>134</v>
      </c>
      <c r="B68" s="139" t="s">
        <v>225</v>
      </c>
      <c r="C68" s="158" t="s">
        <v>137</v>
      </c>
      <c r="D68" s="159" t="s">
        <v>126</v>
      </c>
      <c r="E68" s="160">
        <v>1380</v>
      </c>
      <c r="F68" s="50"/>
      <c r="G68" s="49">
        <f t="shared" si="0"/>
        <v>0</v>
      </c>
      <c r="H68" s="26" t="s">
        <v>72</v>
      </c>
      <c r="I68" s="11">
        <f>ROUND(SUM(G62:G68),2)</f>
        <v>0</v>
      </c>
    </row>
    <row r="69" spans="1:9" s="2" customFormat="1" ht="50.1" customHeight="1" x14ac:dyDescent="0.25">
      <c r="A69" s="172" t="s">
        <v>345</v>
      </c>
      <c r="B69" s="59" t="s">
        <v>28</v>
      </c>
      <c r="C69" s="173" t="s">
        <v>138</v>
      </c>
      <c r="D69" s="174" t="s">
        <v>579</v>
      </c>
      <c r="E69" s="175">
        <v>1085</v>
      </c>
      <c r="F69" s="176"/>
      <c r="G69" s="177">
        <f t="shared" si="0"/>
        <v>0</v>
      </c>
      <c r="H69" s="247" t="s">
        <v>68</v>
      </c>
    </row>
    <row r="70" spans="1:9" s="2" customFormat="1" ht="45" customHeight="1" x14ac:dyDescent="0.25">
      <c r="A70" s="134" t="s">
        <v>346</v>
      </c>
      <c r="B70" s="53" t="s">
        <v>29</v>
      </c>
      <c r="C70" s="152" t="s">
        <v>522</v>
      </c>
      <c r="D70" s="153" t="s">
        <v>578</v>
      </c>
      <c r="E70" s="156">
        <v>1624</v>
      </c>
      <c r="F70" s="52"/>
      <c r="G70" s="51">
        <f t="shared" si="0"/>
        <v>0</v>
      </c>
      <c r="H70" s="248"/>
    </row>
    <row r="71" spans="1:9" s="2" customFormat="1" ht="50.1" customHeight="1" x14ac:dyDescent="0.25">
      <c r="A71" s="134" t="s">
        <v>345</v>
      </c>
      <c r="B71" s="53" t="s">
        <v>30</v>
      </c>
      <c r="C71" s="178" t="s">
        <v>226</v>
      </c>
      <c r="D71" s="153" t="s">
        <v>578</v>
      </c>
      <c r="E71" s="156">
        <v>1550</v>
      </c>
      <c r="F71" s="52"/>
      <c r="G71" s="51">
        <f t="shared" si="0"/>
        <v>0</v>
      </c>
      <c r="H71" s="248"/>
    </row>
    <row r="72" spans="1:9" s="2" customFormat="1" ht="50.1" customHeight="1" x14ac:dyDescent="0.25">
      <c r="A72" s="134" t="s">
        <v>345</v>
      </c>
      <c r="B72" s="53" t="s">
        <v>31</v>
      </c>
      <c r="C72" s="178" t="s">
        <v>227</v>
      </c>
      <c r="D72" s="153" t="s">
        <v>578</v>
      </c>
      <c r="E72" s="156">
        <v>1550</v>
      </c>
      <c r="F72" s="52"/>
      <c r="G72" s="51">
        <f t="shared" si="0"/>
        <v>0</v>
      </c>
      <c r="H72" s="248"/>
    </row>
    <row r="73" spans="1:9" s="2" customFormat="1" ht="50.1" customHeight="1" x14ac:dyDescent="0.25">
      <c r="A73" s="134" t="s">
        <v>345</v>
      </c>
      <c r="B73" s="53" t="s">
        <v>32</v>
      </c>
      <c r="C73" s="178" t="s">
        <v>228</v>
      </c>
      <c r="D73" s="153" t="s">
        <v>578</v>
      </c>
      <c r="E73" s="156">
        <v>1547</v>
      </c>
      <c r="F73" s="52"/>
      <c r="G73" s="51">
        <f t="shared" si="0"/>
        <v>0</v>
      </c>
      <c r="H73" s="248"/>
    </row>
    <row r="74" spans="1:9" s="2" customFormat="1" ht="50.1" customHeight="1" x14ac:dyDescent="0.25">
      <c r="A74" s="134" t="s">
        <v>346</v>
      </c>
      <c r="B74" s="53" t="s">
        <v>33</v>
      </c>
      <c r="C74" s="178" t="s">
        <v>227</v>
      </c>
      <c r="D74" s="153" t="s">
        <v>578</v>
      </c>
      <c r="E74" s="156">
        <v>1890</v>
      </c>
      <c r="F74" s="52"/>
      <c r="G74" s="51">
        <f t="shared" si="0"/>
        <v>0</v>
      </c>
      <c r="H74" s="248"/>
    </row>
    <row r="75" spans="1:9" s="2" customFormat="1" ht="50.1" customHeight="1" x14ac:dyDescent="0.25">
      <c r="A75" s="134" t="s">
        <v>345</v>
      </c>
      <c r="B75" s="53" t="s">
        <v>229</v>
      </c>
      <c r="C75" s="152" t="s">
        <v>367</v>
      </c>
      <c r="D75" s="153" t="s">
        <v>578</v>
      </c>
      <c r="E75" s="156">
        <v>1890</v>
      </c>
      <c r="F75" s="52"/>
      <c r="G75" s="51">
        <f t="shared" si="0"/>
        <v>0</v>
      </c>
      <c r="H75" s="248"/>
    </row>
    <row r="76" spans="1:9" s="2" customFormat="1" ht="50.1" customHeight="1" thickBot="1" x14ac:dyDescent="0.3">
      <c r="A76" s="157" t="s">
        <v>346</v>
      </c>
      <c r="B76" s="139" t="s">
        <v>230</v>
      </c>
      <c r="C76" s="179" t="s">
        <v>139</v>
      </c>
      <c r="D76" s="180" t="s">
        <v>126</v>
      </c>
      <c r="E76" s="160">
        <v>678</v>
      </c>
      <c r="F76" s="50"/>
      <c r="G76" s="49">
        <f t="shared" si="0"/>
        <v>0</v>
      </c>
      <c r="H76" s="248"/>
      <c r="I76" s="12"/>
    </row>
    <row r="77" spans="1:9" s="2" customFormat="1" ht="50.1" customHeight="1" x14ac:dyDescent="0.25">
      <c r="A77" s="161" t="s">
        <v>353</v>
      </c>
      <c r="B77" s="138" t="s">
        <v>6</v>
      </c>
      <c r="C77" s="162" t="s">
        <v>151</v>
      </c>
      <c r="D77" s="163" t="s">
        <v>579</v>
      </c>
      <c r="E77" s="164">
        <v>927</v>
      </c>
      <c r="F77" s="55"/>
      <c r="G77" s="54">
        <f t="shared" ref="G77:G85" si="1">ROUND((E77*F77),2)</f>
        <v>0</v>
      </c>
      <c r="H77" s="248"/>
    </row>
    <row r="78" spans="1:9" s="2" customFormat="1" ht="30" customHeight="1" x14ac:dyDescent="0.25">
      <c r="A78" s="246" t="s">
        <v>353</v>
      </c>
      <c r="B78" s="245" t="s">
        <v>34</v>
      </c>
      <c r="C78" s="152" t="s">
        <v>231</v>
      </c>
      <c r="D78" s="153" t="s">
        <v>578</v>
      </c>
      <c r="E78" s="156">
        <v>1624</v>
      </c>
      <c r="F78" s="52"/>
      <c r="G78" s="51">
        <f t="shared" si="1"/>
        <v>0</v>
      </c>
      <c r="H78" s="248"/>
    </row>
    <row r="79" spans="1:9" s="2" customFormat="1" ht="30" customHeight="1" x14ac:dyDescent="0.25">
      <c r="A79" s="246"/>
      <c r="B79" s="245"/>
      <c r="C79" s="152" t="s">
        <v>141</v>
      </c>
      <c r="D79" s="153" t="s">
        <v>579</v>
      </c>
      <c r="E79" s="156">
        <v>98</v>
      </c>
      <c r="F79" s="52"/>
      <c r="G79" s="51">
        <f t="shared" si="1"/>
        <v>0</v>
      </c>
      <c r="H79" s="248"/>
    </row>
    <row r="80" spans="1:9" s="2" customFormat="1" ht="50.1" customHeight="1" x14ac:dyDescent="0.25">
      <c r="A80" s="134" t="s">
        <v>353</v>
      </c>
      <c r="B80" s="53" t="s">
        <v>35</v>
      </c>
      <c r="C80" s="152" t="s">
        <v>232</v>
      </c>
      <c r="D80" s="153" t="s">
        <v>578</v>
      </c>
      <c r="E80" s="156">
        <v>1550</v>
      </c>
      <c r="F80" s="52"/>
      <c r="G80" s="51">
        <f t="shared" si="1"/>
        <v>0</v>
      </c>
      <c r="H80" s="248"/>
    </row>
    <row r="81" spans="1:9" s="2" customFormat="1" ht="50.1" customHeight="1" x14ac:dyDescent="0.25">
      <c r="A81" s="134" t="s">
        <v>353</v>
      </c>
      <c r="B81" s="53" t="s">
        <v>36</v>
      </c>
      <c r="C81" s="152" t="s">
        <v>227</v>
      </c>
      <c r="D81" s="153" t="s">
        <v>578</v>
      </c>
      <c r="E81" s="156">
        <v>1550</v>
      </c>
      <c r="F81" s="52"/>
      <c r="G81" s="51">
        <f t="shared" si="1"/>
        <v>0</v>
      </c>
      <c r="H81" s="248"/>
    </row>
    <row r="82" spans="1:9" s="2" customFormat="1" ht="50.1" customHeight="1" x14ac:dyDescent="0.25">
      <c r="A82" s="134" t="s">
        <v>353</v>
      </c>
      <c r="B82" s="53" t="s">
        <v>37</v>
      </c>
      <c r="C82" s="152" t="s">
        <v>585</v>
      </c>
      <c r="D82" s="153" t="s">
        <v>578</v>
      </c>
      <c r="E82" s="156">
        <v>1547</v>
      </c>
      <c r="F82" s="52"/>
      <c r="G82" s="51">
        <f t="shared" si="1"/>
        <v>0</v>
      </c>
      <c r="H82" s="248"/>
      <c r="I82" s="12"/>
    </row>
    <row r="83" spans="1:9" s="2" customFormat="1" ht="50.1" customHeight="1" x14ac:dyDescent="0.25">
      <c r="A83" s="134" t="s">
        <v>353</v>
      </c>
      <c r="B83" s="53" t="s">
        <v>38</v>
      </c>
      <c r="C83" s="152" t="s">
        <v>227</v>
      </c>
      <c r="D83" s="153" t="s">
        <v>578</v>
      </c>
      <c r="E83" s="156">
        <v>1890</v>
      </c>
      <c r="F83" s="52"/>
      <c r="G83" s="51">
        <f t="shared" si="1"/>
        <v>0</v>
      </c>
      <c r="H83" s="248"/>
    </row>
    <row r="84" spans="1:9" s="2" customFormat="1" ht="50.1" customHeight="1" thickBot="1" x14ac:dyDescent="0.3">
      <c r="A84" s="134" t="s">
        <v>353</v>
      </c>
      <c r="B84" s="53" t="s">
        <v>233</v>
      </c>
      <c r="C84" s="152" t="s">
        <v>586</v>
      </c>
      <c r="D84" s="153" t="s">
        <v>578</v>
      </c>
      <c r="E84" s="156">
        <v>1890</v>
      </c>
      <c r="F84" s="52"/>
      <c r="G84" s="51">
        <f t="shared" si="1"/>
        <v>0</v>
      </c>
      <c r="H84" s="249"/>
    </row>
    <row r="85" spans="1:9" s="2" customFormat="1" ht="50.1" customHeight="1" thickBot="1" x14ac:dyDescent="0.3">
      <c r="A85" s="157" t="s">
        <v>353</v>
      </c>
      <c r="B85" s="139" t="s">
        <v>234</v>
      </c>
      <c r="C85" s="158" t="s">
        <v>139</v>
      </c>
      <c r="D85" s="180" t="s">
        <v>126</v>
      </c>
      <c r="E85" s="160">
        <v>678</v>
      </c>
      <c r="F85" s="50"/>
      <c r="G85" s="49">
        <f t="shared" si="1"/>
        <v>0</v>
      </c>
      <c r="H85" s="26" t="s">
        <v>148</v>
      </c>
      <c r="I85" s="11">
        <f>ROUND(SUM(G69:G85),2)</f>
        <v>0</v>
      </c>
    </row>
    <row r="86" spans="1:9" s="2" customFormat="1" ht="50.1" customHeight="1" x14ac:dyDescent="0.25">
      <c r="A86" s="161" t="s">
        <v>347</v>
      </c>
      <c r="B86" s="138" t="s">
        <v>39</v>
      </c>
      <c r="C86" s="162" t="s">
        <v>138</v>
      </c>
      <c r="D86" s="163" t="s">
        <v>579</v>
      </c>
      <c r="E86" s="164">
        <v>1442</v>
      </c>
      <c r="F86" s="55"/>
      <c r="G86" s="54">
        <f t="shared" ref="G86:G92" si="2">ROUND((E86*F86),2)</f>
        <v>0</v>
      </c>
      <c r="H86" s="247" t="s">
        <v>68</v>
      </c>
    </row>
    <row r="87" spans="1:9" s="2" customFormat="1" ht="30" customHeight="1" x14ac:dyDescent="0.25">
      <c r="A87" s="246" t="s">
        <v>348</v>
      </c>
      <c r="B87" s="245" t="s">
        <v>46</v>
      </c>
      <c r="C87" s="152" t="s">
        <v>140</v>
      </c>
      <c r="D87" s="153" t="s">
        <v>578</v>
      </c>
      <c r="E87" s="156">
        <v>1718</v>
      </c>
      <c r="F87" s="52"/>
      <c r="G87" s="51">
        <f t="shared" si="2"/>
        <v>0</v>
      </c>
      <c r="H87" s="248"/>
    </row>
    <row r="88" spans="1:9" s="2" customFormat="1" ht="30" customHeight="1" x14ac:dyDescent="0.25">
      <c r="A88" s="246"/>
      <c r="B88" s="245"/>
      <c r="C88" s="152" t="s">
        <v>141</v>
      </c>
      <c r="D88" s="153" t="s">
        <v>579</v>
      </c>
      <c r="E88" s="156">
        <v>69</v>
      </c>
      <c r="F88" s="52"/>
      <c r="G88" s="51">
        <f t="shared" si="2"/>
        <v>0</v>
      </c>
      <c r="H88" s="248"/>
    </row>
    <row r="89" spans="1:9" s="2" customFormat="1" ht="50.1" customHeight="1" x14ac:dyDescent="0.25">
      <c r="A89" s="134" t="s">
        <v>347</v>
      </c>
      <c r="B89" s="53" t="s">
        <v>47</v>
      </c>
      <c r="C89" s="152" t="s">
        <v>235</v>
      </c>
      <c r="D89" s="153" t="s">
        <v>578</v>
      </c>
      <c r="E89" s="156">
        <v>1718</v>
      </c>
      <c r="F89" s="52"/>
      <c r="G89" s="51">
        <f t="shared" si="2"/>
        <v>0</v>
      </c>
      <c r="H89" s="248"/>
    </row>
    <row r="90" spans="1:9" s="2" customFormat="1" ht="50.1" customHeight="1" x14ac:dyDescent="0.25">
      <c r="A90" s="134" t="s">
        <v>348</v>
      </c>
      <c r="B90" s="53" t="s">
        <v>48</v>
      </c>
      <c r="C90" s="152" t="s">
        <v>227</v>
      </c>
      <c r="D90" s="153" t="s">
        <v>578</v>
      </c>
      <c r="E90" s="156">
        <v>1718</v>
      </c>
      <c r="F90" s="52"/>
      <c r="G90" s="51">
        <f t="shared" si="2"/>
        <v>0</v>
      </c>
      <c r="H90" s="248"/>
    </row>
    <row r="91" spans="1:9" s="2" customFormat="1" ht="50.1" customHeight="1" x14ac:dyDescent="0.25">
      <c r="A91" s="134" t="s">
        <v>347</v>
      </c>
      <c r="B91" s="53" t="s">
        <v>49</v>
      </c>
      <c r="C91" s="152" t="s">
        <v>587</v>
      </c>
      <c r="D91" s="153" t="s">
        <v>578</v>
      </c>
      <c r="E91" s="156">
        <v>1718</v>
      </c>
      <c r="F91" s="52"/>
      <c r="G91" s="51">
        <f t="shared" si="2"/>
        <v>0</v>
      </c>
      <c r="H91" s="248"/>
    </row>
    <row r="92" spans="1:9" s="2" customFormat="1" ht="50.1" customHeight="1" x14ac:dyDescent="0.25">
      <c r="A92" s="134" t="s">
        <v>348</v>
      </c>
      <c r="B92" s="53" t="s">
        <v>50</v>
      </c>
      <c r="C92" s="152" t="s">
        <v>227</v>
      </c>
      <c r="D92" s="153" t="s">
        <v>578</v>
      </c>
      <c r="E92" s="156">
        <v>1718</v>
      </c>
      <c r="F92" s="52"/>
      <c r="G92" s="51">
        <f t="shared" si="2"/>
        <v>0</v>
      </c>
      <c r="H92" s="248"/>
    </row>
    <row r="93" spans="1:9" s="2" customFormat="1" ht="50.1" customHeight="1" x14ac:dyDescent="0.25">
      <c r="A93" s="134" t="s">
        <v>347</v>
      </c>
      <c r="B93" s="53" t="s">
        <v>51</v>
      </c>
      <c r="C93" s="152" t="s">
        <v>588</v>
      </c>
      <c r="D93" s="153" t="s">
        <v>578</v>
      </c>
      <c r="E93" s="156">
        <v>1718</v>
      </c>
      <c r="F93" s="52"/>
      <c r="G93" s="51">
        <f t="shared" ref="G93:G94" si="3">ROUND((E93*F93),2)</f>
        <v>0</v>
      </c>
      <c r="H93" s="248"/>
    </row>
    <row r="94" spans="1:9" s="2" customFormat="1" ht="50.1" customHeight="1" thickBot="1" x14ac:dyDescent="0.3">
      <c r="A94" s="157" t="s">
        <v>347</v>
      </c>
      <c r="B94" s="139" t="s">
        <v>64</v>
      </c>
      <c r="C94" s="158" t="s">
        <v>236</v>
      </c>
      <c r="D94" s="159" t="s">
        <v>126</v>
      </c>
      <c r="E94" s="160">
        <v>161</v>
      </c>
      <c r="F94" s="50"/>
      <c r="G94" s="49">
        <f t="shared" si="3"/>
        <v>0</v>
      </c>
      <c r="H94" s="248"/>
      <c r="I94" s="12"/>
    </row>
    <row r="95" spans="1:9" s="2" customFormat="1" ht="50.1" customHeight="1" x14ac:dyDescent="0.25">
      <c r="A95" s="161" t="s">
        <v>349</v>
      </c>
      <c r="B95" s="138" t="s">
        <v>52</v>
      </c>
      <c r="C95" s="162" t="s">
        <v>151</v>
      </c>
      <c r="D95" s="163" t="s">
        <v>579</v>
      </c>
      <c r="E95" s="164">
        <v>1235</v>
      </c>
      <c r="F95" s="55"/>
      <c r="G95" s="54">
        <f t="shared" si="0"/>
        <v>0</v>
      </c>
      <c r="H95" s="248"/>
    </row>
    <row r="96" spans="1:9" s="2" customFormat="1" ht="30" customHeight="1" x14ac:dyDescent="0.25">
      <c r="A96" s="246" t="s">
        <v>349</v>
      </c>
      <c r="B96" s="245" t="s">
        <v>53</v>
      </c>
      <c r="C96" s="152" t="s">
        <v>231</v>
      </c>
      <c r="D96" s="153" t="s">
        <v>578</v>
      </c>
      <c r="E96" s="156">
        <v>1718</v>
      </c>
      <c r="F96" s="52"/>
      <c r="G96" s="51">
        <f t="shared" si="0"/>
        <v>0</v>
      </c>
      <c r="H96" s="248"/>
    </row>
    <row r="97" spans="1:9" s="2" customFormat="1" ht="30" customHeight="1" x14ac:dyDescent="0.25">
      <c r="A97" s="246"/>
      <c r="B97" s="245"/>
      <c r="C97" s="152" t="s">
        <v>141</v>
      </c>
      <c r="D97" s="153" t="s">
        <v>579</v>
      </c>
      <c r="E97" s="156">
        <v>103</v>
      </c>
      <c r="F97" s="52"/>
      <c r="G97" s="51">
        <f t="shared" si="0"/>
        <v>0</v>
      </c>
      <c r="H97" s="248"/>
    </row>
    <row r="98" spans="1:9" s="2" customFormat="1" ht="50.1" customHeight="1" x14ac:dyDescent="0.25">
      <c r="A98" s="134" t="s">
        <v>349</v>
      </c>
      <c r="B98" s="53" t="s">
        <v>54</v>
      </c>
      <c r="C98" s="152" t="s">
        <v>235</v>
      </c>
      <c r="D98" s="153" t="s">
        <v>578</v>
      </c>
      <c r="E98" s="156">
        <v>1718</v>
      </c>
      <c r="F98" s="52"/>
      <c r="G98" s="51">
        <f t="shared" si="0"/>
        <v>0</v>
      </c>
      <c r="H98" s="248"/>
    </row>
    <row r="99" spans="1:9" s="2" customFormat="1" ht="50.1" customHeight="1" x14ac:dyDescent="0.25">
      <c r="A99" s="134" t="s">
        <v>350</v>
      </c>
      <c r="B99" s="53" t="s">
        <v>55</v>
      </c>
      <c r="C99" s="152" t="s">
        <v>227</v>
      </c>
      <c r="D99" s="153" t="s">
        <v>578</v>
      </c>
      <c r="E99" s="156">
        <v>1718</v>
      </c>
      <c r="F99" s="52"/>
      <c r="G99" s="51">
        <f t="shared" si="0"/>
        <v>0</v>
      </c>
      <c r="H99" s="248"/>
    </row>
    <row r="100" spans="1:9" s="2" customFormat="1" ht="50.1" customHeight="1" x14ac:dyDescent="0.25">
      <c r="A100" s="134" t="s">
        <v>349</v>
      </c>
      <c r="B100" s="53" t="s">
        <v>56</v>
      </c>
      <c r="C100" s="152" t="s">
        <v>587</v>
      </c>
      <c r="D100" s="153" t="s">
        <v>578</v>
      </c>
      <c r="E100" s="156">
        <v>1718</v>
      </c>
      <c r="F100" s="52"/>
      <c r="G100" s="51">
        <f t="shared" si="0"/>
        <v>0</v>
      </c>
      <c r="H100" s="248"/>
      <c r="I100" s="12"/>
    </row>
    <row r="101" spans="1:9" s="2" customFormat="1" ht="50.1" customHeight="1" x14ac:dyDescent="0.25">
      <c r="A101" s="134" t="s">
        <v>349</v>
      </c>
      <c r="B101" s="53" t="s">
        <v>57</v>
      </c>
      <c r="C101" s="152" t="s">
        <v>227</v>
      </c>
      <c r="D101" s="153" t="s">
        <v>578</v>
      </c>
      <c r="E101" s="156">
        <v>1718</v>
      </c>
      <c r="F101" s="52"/>
      <c r="G101" s="51">
        <f t="shared" si="0"/>
        <v>0</v>
      </c>
      <c r="H101" s="248"/>
    </row>
    <row r="102" spans="1:9" s="2" customFormat="1" ht="50.1" customHeight="1" thickBot="1" x14ac:dyDescent="0.3">
      <c r="A102" s="134" t="s">
        <v>349</v>
      </c>
      <c r="B102" s="53" t="s">
        <v>58</v>
      </c>
      <c r="C102" s="152" t="s">
        <v>588</v>
      </c>
      <c r="D102" s="153" t="s">
        <v>578</v>
      </c>
      <c r="E102" s="156">
        <v>1718</v>
      </c>
      <c r="F102" s="52"/>
      <c r="G102" s="51">
        <f t="shared" si="0"/>
        <v>0</v>
      </c>
      <c r="H102" s="249"/>
    </row>
    <row r="103" spans="1:9" s="2" customFormat="1" ht="50.1" customHeight="1" thickBot="1" x14ac:dyDescent="0.3">
      <c r="A103" s="157" t="s">
        <v>350</v>
      </c>
      <c r="B103" s="139" t="s">
        <v>65</v>
      </c>
      <c r="C103" s="158" t="s">
        <v>237</v>
      </c>
      <c r="D103" s="159" t="s">
        <v>126</v>
      </c>
      <c r="E103" s="160">
        <v>161</v>
      </c>
      <c r="F103" s="50"/>
      <c r="G103" s="49">
        <f t="shared" si="0"/>
        <v>0</v>
      </c>
      <c r="H103" s="26" t="s">
        <v>254</v>
      </c>
      <c r="I103" s="11">
        <f>ROUND(SUM(G86:G103),2)</f>
        <v>0</v>
      </c>
    </row>
    <row r="104" spans="1:9" s="2" customFormat="1" ht="50.1" customHeight="1" x14ac:dyDescent="0.25">
      <c r="A104" s="161" t="s">
        <v>344</v>
      </c>
      <c r="B104" s="138" t="s">
        <v>59</v>
      </c>
      <c r="C104" s="162" t="s">
        <v>138</v>
      </c>
      <c r="D104" s="163" t="s">
        <v>579</v>
      </c>
      <c r="E104" s="164">
        <v>158</v>
      </c>
      <c r="F104" s="55"/>
      <c r="G104" s="54">
        <f t="shared" ref="G104:G135" si="4">ROUND((E104*F104),2)</f>
        <v>0</v>
      </c>
      <c r="H104" s="274" t="s">
        <v>354</v>
      </c>
      <c r="I104" s="12"/>
    </row>
    <row r="105" spans="1:9" s="2" customFormat="1" ht="30" customHeight="1" x14ac:dyDescent="0.25">
      <c r="A105" s="246" t="s">
        <v>238</v>
      </c>
      <c r="B105" s="245" t="s">
        <v>154</v>
      </c>
      <c r="C105" s="152" t="s">
        <v>140</v>
      </c>
      <c r="D105" s="153" t="s">
        <v>578</v>
      </c>
      <c r="E105" s="156">
        <v>195</v>
      </c>
      <c r="F105" s="52"/>
      <c r="G105" s="51">
        <f t="shared" si="4"/>
        <v>0</v>
      </c>
      <c r="H105" s="272"/>
      <c r="I105" s="12"/>
    </row>
    <row r="106" spans="1:9" s="2" customFormat="1" ht="30" customHeight="1" x14ac:dyDescent="0.25">
      <c r="A106" s="246"/>
      <c r="B106" s="245"/>
      <c r="C106" s="152" t="s">
        <v>141</v>
      </c>
      <c r="D106" s="153" t="s">
        <v>579</v>
      </c>
      <c r="E106" s="156">
        <v>8</v>
      </c>
      <c r="F106" s="52"/>
      <c r="G106" s="51">
        <f t="shared" si="4"/>
        <v>0</v>
      </c>
      <c r="H106" s="272"/>
    </row>
    <row r="107" spans="1:9" s="2" customFormat="1" ht="50.1" customHeight="1" x14ac:dyDescent="0.25">
      <c r="A107" s="134" t="s">
        <v>238</v>
      </c>
      <c r="B107" s="53" t="s">
        <v>155</v>
      </c>
      <c r="C107" s="152" t="s">
        <v>142</v>
      </c>
      <c r="D107" s="153" t="s">
        <v>578</v>
      </c>
      <c r="E107" s="156">
        <v>176</v>
      </c>
      <c r="F107" s="52"/>
      <c r="G107" s="51">
        <f t="shared" si="4"/>
        <v>0</v>
      </c>
      <c r="H107" s="272"/>
    </row>
    <row r="108" spans="1:9" s="2" customFormat="1" ht="50.1" customHeight="1" x14ac:dyDescent="0.25">
      <c r="A108" s="134" t="s">
        <v>238</v>
      </c>
      <c r="B108" s="53" t="s">
        <v>156</v>
      </c>
      <c r="C108" s="152" t="s">
        <v>245</v>
      </c>
      <c r="D108" s="153" t="s">
        <v>578</v>
      </c>
      <c r="E108" s="156">
        <v>176</v>
      </c>
      <c r="F108" s="52"/>
      <c r="G108" s="51">
        <f t="shared" si="4"/>
        <v>0</v>
      </c>
      <c r="H108" s="272"/>
    </row>
    <row r="109" spans="1:9" s="2" customFormat="1" ht="50.1" customHeight="1" x14ac:dyDescent="0.25">
      <c r="A109" s="134" t="s">
        <v>238</v>
      </c>
      <c r="B109" s="53" t="s">
        <v>158</v>
      </c>
      <c r="C109" s="152" t="s">
        <v>368</v>
      </c>
      <c r="D109" s="153" t="s">
        <v>578</v>
      </c>
      <c r="E109" s="156">
        <v>126</v>
      </c>
      <c r="F109" s="52"/>
      <c r="G109" s="51">
        <f t="shared" si="4"/>
        <v>0</v>
      </c>
      <c r="H109" s="272"/>
    </row>
    <row r="110" spans="1:9" s="2" customFormat="1" ht="50.1" customHeight="1" x14ac:dyDescent="0.25">
      <c r="A110" s="134" t="s">
        <v>238</v>
      </c>
      <c r="B110" s="53" t="s">
        <v>239</v>
      </c>
      <c r="C110" s="152" t="s">
        <v>370</v>
      </c>
      <c r="D110" s="153" t="s">
        <v>578</v>
      </c>
      <c r="E110" s="156">
        <v>50</v>
      </c>
      <c r="F110" s="52"/>
      <c r="G110" s="51">
        <f t="shared" si="4"/>
        <v>0</v>
      </c>
      <c r="H110" s="272"/>
    </row>
    <row r="111" spans="1:9" s="2" customFormat="1" ht="50.1" customHeight="1" x14ac:dyDescent="0.25">
      <c r="A111" s="134" t="s">
        <v>238</v>
      </c>
      <c r="B111" s="53" t="s">
        <v>240</v>
      </c>
      <c r="C111" s="152" t="s">
        <v>143</v>
      </c>
      <c r="D111" s="153" t="s">
        <v>126</v>
      </c>
      <c r="E111" s="156">
        <v>28</v>
      </c>
      <c r="F111" s="52"/>
      <c r="G111" s="51">
        <f t="shared" si="4"/>
        <v>0</v>
      </c>
      <c r="H111" s="272"/>
    </row>
    <row r="112" spans="1:9" s="2" customFormat="1" ht="30" customHeight="1" x14ac:dyDescent="0.25">
      <c r="A112" s="246" t="s">
        <v>238</v>
      </c>
      <c r="B112" s="245" t="s">
        <v>241</v>
      </c>
      <c r="C112" s="152" t="s">
        <v>144</v>
      </c>
      <c r="D112" s="153" t="s">
        <v>578</v>
      </c>
      <c r="E112" s="156">
        <v>56</v>
      </c>
      <c r="F112" s="52"/>
      <c r="G112" s="51">
        <f t="shared" si="4"/>
        <v>0</v>
      </c>
      <c r="H112" s="272"/>
    </row>
    <row r="113" spans="1:9" s="2" customFormat="1" ht="30" customHeight="1" x14ac:dyDescent="0.25">
      <c r="A113" s="246"/>
      <c r="B113" s="245"/>
      <c r="C113" s="152" t="s">
        <v>141</v>
      </c>
      <c r="D113" s="153" t="s">
        <v>579</v>
      </c>
      <c r="E113" s="156">
        <v>2</v>
      </c>
      <c r="F113" s="52"/>
      <c r="G113" s="51">
        <f t="shared" si="4"/>
        <v>0</v>
      </c>
      <c r="H113" s="272"/>
    </row>
    <row r="114" spans="1:9" ht="50.1" customHeight="1" x14ac:dyDescent="0.25">
      <c r="A114" s="134" t="s">
        <v>238</v>
      </c>
      <c r="B114" s="53" t="s">
        <v>242</v>
      </c>
      <c r="C114" s="152" t="s">
        <v>145</v>
      </c>
      <c r="D114" s="153" t="s">
        <v>578</v>
      </c>
      <c r="E114" s="156">
        <v>56</v>
      </c>
      <c r="F114" s="52"/>
      <c r="G114" s="51">
        <f t="shared" si="4"/>
        <v>0</v>
      </c>
      <c r="H114" s="272"/>
      <c r="I114" s="2"/>
    </row>
    <row r="115" spans="1:9" ht="50.1" customHeight="1" x14ac:dyDescent="0.25">
      <c r="A115" s="134" t="s">
        <v>238</v>
      </c>
      <c r="B115" s="53" t="s">
        <v>243</v>
      </c>
      <c r="C115" s="152" t="s">
        <v>146</v>
      </c>
      <c r="D115" s="153" t="s">
        <v>578</v>
      </c>
      <c r="E115" s="156">
        <v>56</v>
      </c>
      <c r="F115" s="52"/>
      <c r="G115" s="51">
        <f t="shared" si="4"/>
        <v>0</v>
      </c>
      <c r="H115" s="272"/>
      <c r="I115" s="2"/>
    </row>
    <row r="116" spans="1:9" ht="50.1" customHeight="1" thickBot="1" x14ac:dyDescent="0.3">
      <c r="A116" s="157" t="s">
        <v>238</v>
      </c>
      <c r="B116" s="139" t="s">
        <v>244</v>
      </c>
      <c r="C116" s="158" t="s">
        <v>147</v>
      </c>
      <c r="D116" s="159" t="s">
        <v>578</v>
      </c>
      <c r="E116" s="160">
        <v>30</v>
      </c>
      <c r="F116" s="50"/>
      <c r="G116" s="49">
        <f t="shared" si="4"/>
        <v>0</v>
      </c>
      <c r="H116" s="272"/>
      <c r="I116" s="2"/>
    </row>
    <row r="117" spans="1:9" ht="50.1" customHeight="1" x14ac:dyDescent="0.25">
      <c r="A117" s="161" t="s">
        <v>247</v>
      </c>
      <c r="B117" s="138" t="s">
        <v>66</v>
      </c>
      <c r="C117" s="162" t="s">
        <v>151</v>
      </c>
      <c r="D117" s="163" t="s">
        <v>579</v>
      </c>
      <c r="E117" s="164">
        <v>143</v>
      </c>
      <c r="F117" s="55"/>
      <c r="G117" s="54">
        <f t="shared" si="4"/>
        <v>0</v>
      </c>
      <c r="H117" s="272"/>
      <c r="I117" s="2"/>
    </row>
    <row r="118" spans="1:9" ht="30" customHeight="1" x14ac:dyDescent="0.25">
      <c r="A118" s="246" t="s">
        <v>247</v>
      </c>
      <c r="B118" s="245" t="s">
        <v>159</v>
      </c>
      <c r="C118" s="152" t="s">
        <v>246</v>
      </c>
      <c r="D118" s="153" t="s">
        <v>578</v>
      </c>
      <c r="E118" s="156">
        <v>195</v>
      </c>
      <c r="F118" s="52"/>
      <c r="G118" s="51">
        <f t="shared" si="4"/>
        <v>0</v>
      </c>
      <c r="H118" s="272"/>
      <c r="I118" s="12"/>
    </row>
    <row r="119" spans="1:9" ht="30" customHeight="1" x14ac:dyDescent="0.25">
      <c r="A119" s="246"/>
      <c r="B119" s="245"/>
      <c r="C119" s="152" t="s">
        <v>141</v>
      </c>
      <c r="D119" s="153" t="s">
        <v>579</v>
      </c>
      <c r="E119" s="156">
        <v>10</v>
      </c>
      <c r="F119" s="52"/>
      <c r="G119" s="51">
        <f t="shared" si="4"/>
        <v>0</v>
      </c>
      <c r="H119" s="272"/>
      <c r="I119" s="2"/>
    </row>
    <row r="120" spans="1:9" ht="50.1" customHeight="1" x14ac:dyDescent="0.25">
      <c r="A120" s="134" t="s">
        <v>247</v>
      </c>
      <c r="B120" s="53" t="s">
        <v>160</v>
      </c>
      <c r="C120" s="152" t="s">
        <v>142</v>
      </c>
      <c r="D120" s="153" t="s">
        <v>578</v>
      </c>
      <c r="E120" s="156">
        <v>176</v>
      </c>
      <c r="F120" s="52"/>
      <c r="G120" s="51">
        <f t="shared" si="4"/>
        <v>0</v>
      </c>
      <c r="H120" s="272"/>
      <c r="I120" s="12"/>
    </row>
    <row r="121" spans="1:9" ht="50.1" customHeight="1" x14ac:dyDescent="0.25">
      <c r="A121" s="134" t="s">
        <v>247</v>
      </c>
      <c r="B121" s="53" t="s">
        <v>157</v>
      </c>
      <c r="C121" s="152" t="s">
        <v>245</v>
      </c>
      <c r="D121" s="153" t="s">
        <v>578</v>
      </c>
      <c r="E121" s="156">
        <v>176</v>
      </c>
      <c r="F121" s="52"/>
      <c r="G121" s="51">
        <f t="shared" si="4"/>
        <v>0</v>
      </c>
      <c r="H121" s="272"/>
      <c r="I121" s="12"/>
    </row>
    <row r="122" spans="1:9" ht="50.1" customHeight="1" x14ac:dyDescent="0.25">
      <c r="A122" s="134" t="s">
        <v>247</v>
      </c>
      <c r="B122" s="53" t="s">
        <v>161</v>
      </c>
      <c r="C122" s="152" t="s">
        <v>368</v>
      </c>
      <c r="D122" s="153" t="s">
        <v>578</v>
      </c>
      <c r="E122" s="156">
        <v>126</v>
      </c>
      <c r="F122" s="52"/>
      <c r="G122" s="51">
        <f t="shared" si="4"/>
        <v>0</v>
      </c>
      <c r="H122" s="272"/>
      <c r="I122" s="12"/>
    </row>
    <row r="123" spans="1:9" ht="50.1" customHeight="1" x14ac:dyDescent="0.25">
      <c r="A123" s="134" t="s">
        <v>247</v>
      </c>
      <c r="B123" s="53" t="s">
        <v>248</v>
      </c>
      <c r="C123" s="152" t="s">
        <v>369</v>
      </c>
      <c r="D123" s="153" t="s">
        <v>578</v>
      </c>
      <c r="E123" s="156">
        <v>50</v>
      </c>
      <c r="F123" s="52"/>
      <c r="G123" s="51">
        <f t="shared" si="4"/>
        <v>0</v>
      </c>
      <c r="H123" s="272"/>
      <c r="I123" s="12"/>
    </row>
    <row r="124" spans="1:9" ht="50.1" customHeight="1" x14ac:dyDescent="0.25">
      <c r="A124" s="134" t="s">
        <v>247</v>
      </c>
      <c r="B124" s="53" t="s">
        <v>249</v>
      </c>
      <c r="C124" s="152" t="s">
        <v>143</v>
      </c>
      <c r="D124" s="153" t="s">
        <v>126</v>
      </c>
      <c r="E124" s="156">
        <v>28</v>
      </c>
      <c r="F124" s="52"/>
      <c r="G124" s="51">
        <f t="shared" si="4"/>
        <v>0</v>
      </c>
      <c r="H124" s="272"/>
      <c r="I124" s="12"/>
    </row>
    <row r="125" spans="1:9" ht="30" customHeight="1" x14ac:dyDescent="0.25">
      <c r="A125" s="246" t="s">
        <v>247</v>
      </c>
      <c r="B125" s="245" t="s">
        <v>250</v>
      </c>
      <c r="C125" s="152" t="s">
        <v>246</v>
      </c>
      <c r="D125" s="153" t="s">
        <v>578</v>
      </c>
      <c r="E125" s="156">
        <v>56</v>
      </c>
      <c r="F125" s="52"/>
      <c r="G125" s="51">
        <f t="shared" si="4"/>
        <v>0</v>
      </c>
      <c r="H125" s="272"/>
      <c r="I125" s="12"/>
    </row>
    <row r="126" spans="1:9" ht="30" customHeight="1" x14ac:dyDescent="0.25">
      <c r="A126" s="246"/>
      <c r="B126" s="245"/>
      <c r="C126" s="152" t="s">
        <v>141</v>
      </c>
      <c r="D126" s="153" t="s">
        <v>579</v>
      </c>
      <c r="E126" s="156">
        <v>3</v>
      </c>
      <c r="F126" s="52"/>
      <c r="G126" s="51">
        <f t="shared" si="4"/>
        <v>0</v>
      </c>
      <c r="H126" s="272"/>
      <c r="I126" s="12"/>
    </row>
    <row r="127" spans="1:9" ht="50.1" customHeight="1" x14ac:dyDescent="0.25">
      <c r="A127" s="134" t="s">
        <v>247</v>
      </c>
      <c r="B127" s="53" t="s">
        <v>251</v>
      </c>
      <c r="C127" s="152" t="s">
        <v>145</v>
      </c>
      <c r="D127" s="153" t="s">
        <v>578</v>
      </c>
      <c r="E127" s="156">
        <v>56</v>
      </c>
      <c r="F127" s="52"/>
      <c r="G127" s="51">
        <f t="shared" si="4"/>
        <v>0</v>
      </c>
      <c r="H127" s="272"/>
      <c r="I127" s="12"/>
    </row>
    <row r="128" spans="1:9" ht="50.1" customHeight="1" thickBot="1" x14ac:dyDescent="0.3">
      <c r="A128" s="134" t="s">
        <v>247</v>
      </c>
      <c r="B128" s="53" t="s">
        <v>252</v>
      </c>
      <c r="C128" s="152" t="s">
        <v>146</v>
      </c>
      <c r="D128" s="153" t="s">
        <v>578</v>
      </c>
      <c r="E128" s="156">
        <v>56</v>
      </c>
      <c r="F128" s="52"/>
      <c r="G128" s="51">
        <f t="shared" si="4"/>
        <v>0</v>
      </c>
      <c r="H128" s="273"/>
      <c r="I128" s="12"/>
    </row>
    <row r="129" spans="1:9" ht="50.1" customHeight="1" thickBot="1" x14ac:dyDescent="0.3">
      <c r="A129" s="157" t="s">
        <v>247</v>
      </c>
      <c r="B129" s="139" t="s">
        <v>253</v>
      </c>
      <c r="C129" s="158" t="s">
        <v>147</v>
      </c>
      <c r="D129" s="159" t="s">
        <v>578</v>
      </c>
      <c r="E129" s="160">
        <v>30</v>
      </c>
      <c r="F129" s="50"/>
      <c r="G129" s="49">
        <f t="shared" si="4"/>
        <v>0</v>
      </c>
      <c r="H129" s="26" t="s">
        <v>150</v>
      </c>
      <c r="I129" s="11">
        <f>ROUND(SUM(G104:G129),2)</f>
        <v>0</v>
      </c>
    </row>
    <row r="130" spans="1:9" ht="50.1" customHeight="1" x14ac:dyDescent="0.25">
      <c r="A130" s="161" t="s">
        <v>261</v>
      </c>
      <c r="B130" s="138" t="s">
        <v>60</v>
      </c>
      <c r="C130" s="162" t="s">
        <v>151</v>
      </c>
      <c r="D130" s="163" t="s">
        <v>579</v>
      </c>
      <c r="E130" s="164">
        <v>438</v>
      </c>
      <c r="F130" s="55"/>
      <c r="G130" s="54">
        <f t="shared" si="4"/>
        <v>0</v>
      </c>
      <c r="H130" s="275" t="s">
        <v>355</v>
      </c>
      <c r="I130" s="21"/>
    </row>
    <row r="131" spans="1:9" ht="30" customHeight="1" x14ac:dyDescent="0.25">
      <c r="A131" s="246" t="s">
        <v>261</v>
      </c>
      <c r="B131" s="245" t="s">
        <v>257</v>
      </c>
      <c r="C131" s="152" t="s">
        <v>152</v>
      </c>
      <c r="D131" s="153" t="s">
        <v>578</v>
      </c>
      <c r="E131" s="156">
        <v>1737</v>
      </c>
      <c r="F131" s="52"/>
      <c r="G131" s="51">
        <f t="shared" si="4"/>
        <v>0</v>
      </c>
      <c r="H131" s="276"/>
      <c r="I131" s="12"/>
    </row>
    <row r="132" spans="1:9" ht="30" customHeight="1" x14ac:dyDescent="0.25">
      <c r="A132" s="246"/>
      <c r="B132" s="245"/>
      <c r="C132" s="152" t="s">
        <v>141</v>
      </c>
      <c r="D132" s="153" t="s">
        <v>579</v>
      </c>
      <c r="E132" s="156">
        <v>52</v>
      </c>
      <c r="F132" s="52"/>
      <c r="G132" s="51">
        <f t="shared" si="4"/>
        <v>0</v>
      </c>
      <c r="H132" s="276"/>
      <c r="I132" s="12"/>
    </row>
    <row r="133" spans="1:9" ht="50.1" customHeight="1" x14ac:dyDescent="0.25">
      <c r="A133" s="134" t="s">
        <v>261</v>
      </c>
      <c r="B133" s="53" t="s">
        <v>258</v>
      </c>
      <c r="C133" s="152" t="s">
        <v>145</v>
      </c>
      <c r="D133" s="153" t="s">
        <v>578</v>
      </c>
      <c r="E133" s="156">
        <v>1737</v>
      </c>
      <c r="F133" s="52"/>
      <c r="G133" s="51">
        <f t="shared" si="4"/>
        <v>0</v>
      </c>
      <c r="H133" s="276"/>
      <c r="I133" s="12"/>
    </row>
    <row r="134" spans="1:9" ht="50.1" customHeight="1" x14ac:dyDescent="0.25">
      <c r="A134" s="134" t="s">
        <v>261</v>
      </c>
      <c r="B134" s="53" t="s">
        <v>259</v>
      </c>
      <c r="C134" s="152" t="s">
        <v>255</v>
      </c>
      <c r="D134" s="153" t="s">
        <v>578</v>
      </c>
      <c r="E134" s="156">
        <v>1676</v>
      </c>
      <c r="F134" s="52"/>
      <c r="G134" s="51">
        <f t="shared" si="4"/>
        <v>0</v>
      </c>
      <c r="H134" s="276"/>
      <c r="I134" s="12"/>
    </row>
    <row r="135" spans="1:9" ht="50.1" customHeight="1" thickBot="1" x14ac:dyDescent="0.3">
      <c r="A135" s="157" t="s">
        <v>256</v>
      </c>
      <c r="B135" s="139" t="s">
        <v>260</v>
      </c>
      <c r="C135" s="158" t="s">
        <v>153</v>
      </c>
      <c r="D135" s="159" t="s">
        <v>578</v>
      </c>
      <c r="E135" s="160">
        <v>61</v>
      </c>
      <c r="F135" s="50"/>
      <c r="G135" s="49">
        <f t="shared" si="4"/>
        <v>0</v>
      </c>
      <c r="H135" s="276"/>
      <c r="I135" s="12"/>
    </row>
    <row r="136" spans="1:9" ht="50.1" customHeight="1" x14ac:dyDescent="0.25">
      <c r="A136" s="161" t="s">
        <v>262</v>
      </c>
      <c r="B136" s="138" t="s">
        <v>61</v>
      </c>
      <c r="C136" s="162" t="s">
        <v>151</v>
      </c>
      <c r="D136" s="163" t="s">
        <v>579</v>
      </c>
      <c r="E136" s="164">
        <v>342</v>
      </c>
      <c r="F136" s="55"/>
      <c r="G136" s="54">
        <f>ROUND((E136*F136),2)</f>
        <v>0</v>
      </c>
      <c r="H136" s="276"/>
      <c r="I136" s="12"/>
    </row>
    <row r="137" spans="1:9" ht="50.1" customHeight="1" x14ac:dyDescent="0.25">
      <c r="A137" s="134" t="s">
        <v>262</v>
      </c>
      <c r="B137" s="53" t="s">
        <v>164</v>
      </c>
      <c r="C137" s="152" t="s">
        <v>149</v>
      </c>
      <c r="D137" s="153" t="s">
        <v>578</v>
      </c>
      <c r="E137" s="156">
        <v>1737</v>
      </c>
      <c r="F137" s="52"/>
      <c r="G137" s="51">
        <f t="shared" ref="G137:G139" si="5">ROUND((E137*F137),2)</f>
        <v>0</v>
      </c>
      <c r="H137" s="276"/>
      <c r="I137" s="12"/>
    </row>
    <row r="138" spans="1:9" ht="50.1" customHeight="1" x14ac:dyDescent="0.25">
      <c r="A138" s="134" t="s">
        <v>262</v>
      </c>
      <c r="B138" s="53" t="s">
        <v>165</v>
      </c>
      <c r="C138" s="152" t="s">
        <v>145</v>
      </c>
      <c r="D138" s="153" t="s">
        <v>578</v>
      </c>
      <c r="E138" s="156">
        <v>1737</v>
      </c>
      <c r="F138" s="52"/>
      <c r="G138" s="51">
        <f t="shared" si="5"/>
        <v>0</v>
      </c>
      <c r="H138" s="276"/>
      <c r="I138" s="12"/>
    </row>
    <row r="139" spans="1:9" ht="50.1" customHeight="1" thickBot="1" x14ac:dyDescent="0.3">
      <c r="A139" s="134" t="s">
        <v>262</v>
      </c>
      <c r="B139" s="53" t="s">
        <v>166</v>
      </c>
      <c r="C139" s="152" t="s">
        <v>255</v>
      </c>
      <c r="D139" s="153" t="s">
        <v>578</v>
      </c>
      <c r="E139" s="156">
        <v>1676</v>
      </c>
      <c r="F139" s="52"/>
      <c r="G139" s="51">
        <f t="shared" si="5"/>
        <v>0</v>
      </c>
      <c r="H139" s="277"/>
      <c r="I139" s="12"/>
    </row>
    <row r="140" spans="1:9" ht="50.1" customHeight="1" thickBot="1" x14ac:dyDescent="0.3">
      <c r="A140" s="157" t="s">
        <v>262</v>
      </c>
      <c r="B140" s="139" t="s">
        <v>167</v>
      </c>
      <c r="C140" s="158" t="s">
        <v>153</v>
      </c>
      <c r="D140" s="159" t="s">
        <v>578</v>
      </c>
      <c r="E140" s="160">
        <v>61</v>
      </c>
      <c r="F140" s="50"/>
      <c r="G140" s="49">
        <f>ROUND((E140*F140),2)</f>
        <v>0</v>
      </c>
      <c r="H140" s="26" t="s">
        <v>263</v>
      </c>
      <c r="I140" s="11">
        <f>ROUND(SUM(G130:G140),2)</f>
        <v>0</v>
      </c>
    </row>
    <row r="141" spans="1:9" ht="50.1" customHeight="1" x14ac:dyDescent="0.25">
      <c r="A141" s="161" t="s">
        <v>352</v>
      </c>
      <c r="B141" s="138" t="s">
        <v>178</v>
      </c>
      <c r="C141" s="162" t="s">
        <v>151</v>
      </c>
      <c r="D141" s="163" t="s">
        <v>579</v>
      </c>
      <c r="E141" s="164">
        <v>553</v>
      </c>
      <c r="F141" s="55"/>
      <c r="G141" s="54">
        <f t="shared" si="0"/>
        <v>0</v>
      </c>
      <c r="H141" s="275" t="s">
        <v>355</v>
      </c>
      <c r="I141" s="21"/>
    </row>
    <row r="142" spans="1:9" ht="30" customHeight="1" x14ac:dyDescent="0.25">
      <c r="A142" s="254" t="s">
        <v>352</v>
      </c>
      <c r="B142" s="245" t="s">
        <v>182</v>
      </c>
      <c r="C142" s="152" t="s">
        <v>364</v>
      </c>
      <c r="D142" s="153" t="s">
        <v>578</v>
      </c>
      <c r="E142" s="156">
        <v>2107</v>
      </c>
      <c r="F142" s="52"/>
      <c r="G142" s="51">
        <f t="shared" si="0"/>
        <v>0</v>
      </c>
      <c r="H142" s="276"/>
      <c r="I142" s="12"/>
    </row>
    <row r="143" spans="1:9" ht="30" customHeight="1" x14ac:dyDescent="0.25">
      <c r="A143" s="254"/>
      <c r="B143" s="245"/>
      <c r="C143" s="152" t="s">
        <v>141</v>
      </c>
      <c r="D143" s="153" t="s">
        <v>579</v>
      </c>
      <c r="E143" s="156">
        <v>63</v>
      </c>
      <c r="F143" s="52"/>
      <c r="G143" s="51">
        <f t="shared" si="0"/>
        <v>0</v>
      </c>
      <c r="H143" s="276"/>
      <c r="I143" s="12"/>
    </row>
    <row r="144" spans="1:9" ht="50.1" customHeight="1" x14ac:dyDescent="0.25">
      <c r="A144" s="134" t="s">
        <v>352</v>
      </c>
      <c r="B144" s="53" t="s">
        <v>264</v>
      </c>
      <c r="C144" s="181" t="s">
        <v>365</v>
      </c>
      <c r="D144" s="153" t="s">
        <v>578</v>
      </c>
      <c r="E144" s="156">
        <v>2107</v>
      </c>
      <c r="F144" s="52"/>
      <c r="G144" s="51">
        <f t="shared" si="0"/>
        <v>0</v>
      </c>
      <c r="H144" s="276"/>
      <c r="I144" s="12"/>
    </row>
    <row r="145" spans="1:9" ht="50.1" customHeight="1" x14ac:dyDescent="0.25">
      <c r="A145" s="134" t="s">
        <v>352</v>
      </c>
      <c r="B145" s="53" t="s">
        <v>265</v>
      </c>
      <c r="C145" s="181" t="s">
        <v>245</v>
      </c>
      <c r="D145" s="153" t="s">
        <v>578</v>
      </c>
      <c r="E145" s="156">
        <v>2107</v>
      </c>
      <c r="F145" s="52"/>
      <c r="G145" s="51">
        <f t="shared" si="0"/>
        <v>0</v>
      </c>
      <c r="H145" s="276"/>
      <c r="I145" s="12"/>
    </row>
    <row r="146" spans="1:9" ht="50.1" customHeight="1" thickBot="1" x14ac:dyDescent="0.3">
      <c r="A146" s="157" t="s">
        <v>352</v>
      </c>
      <c r="B146" s="139" t="s">
        <v>266</v>
      </c>
      <c r="C146" s="182" t="s">
        <v>366</v>
      </c>
      <c r="D146" s="159" t="s">
        <v>578</v>
      </c>
      <c r="E146" s="160">
        <v>2107</v>
      </c>
      <c r="F146" s="50"/>
      <c r="G146" s="49">
        <f t="shared" si="0"/>
        <v>0</v>
      </c>
      <c r="H146" s="276"/>
      <c r="I146" s="12"/>
    </row>
    <row r="147" spans="1:9" ht="50.1" customHeight="1" x14ac:dyDescent="0.25">
      <c r="A147" s="161" t="s">
        <v>351</v>
      </c>
      <c r="B147" s="138" t="s">
        <v>179</v>
      </c>
      <c r="C147" s="162" t="s">
        <v>151</v>
      </c>
      <c r="D147" s="163" t="s">
        <v>579</v>
      </c>
      <c r="E147" s="164">
        <v>450</v>
      </c>
      <c r="F147" s="55"/>
      <c r="G147" s="143">
        <f>ROUND((E147*F147),2)</f>
        <v>0</v>
      </c>
      <c r="H147" s="276"/>
      <c r="I147" s="12"/>
    </row>
    <row r="148" spans="1:9" ht="50.1" customHeight="1" x14ac:dyDescent="0.25">
      <c r="A148" s="134" t="s">
        <v>351</v>
      </c>
      <c r="B148" s="53" t="s">
        <v>183</v>
      </c>
      <c r="C148" s="152" t="s">
        <v>149</v>
      </c>
      <c r="D148" s="153" t="s">
        <v>578</v>
      </c>
      <c r="E148" s="156">
        <v>2107</v>
      </c>
      <c r="F148" s="52"/>
      <c r="G148" s="141">
        <f t="shared" ref="G148:G150" si="6">ROUND((E148*F148),2)</f>
        <v>0</v>
      </c>
      <c r="H148" s="276"/>
      <c r="I148" s="12"/>
    </row>
    <row r="149" spans="1:9" ht="50.1" customHeight="1" x14ac:dyDescent="0.25">
      <c r="A149" s="134" t="s">
        <v>351</v>
      </c>
      <c r="B149" s="53" t="s">
        <v>187</v>
      </c>
      <c r="C149" s="181" t="s">
        <v>365</v>
      </c>
      <c r="D149" s="153" t="s">
        <v>578</v>
      </c>
      <c r="E149" s="156">
        <v>2107</v>
      </c>
      <c r="F149" s="52"/>
      <c r="G149" s="141">
        <f t="shared" si="6"/>
        <v>0</v>
      </c>
      <c r="H149" s="276"/>
      <c r="I149" s="12"/>
    </row>
    <row r="150" spans="1:9" ht="50.1" customHeight="1" thickBot="1" x14ac:dyDescent="0.3">
      <c r="A150" s="134" t="s">
        <v>351</v>
      </c>
      <c r="B150" s="53" t="s">
        <v>267</v>
      </c>
      <c r="C150" s="181" t="s">
        <v>245</v>
      </c>
      <c r="D150" s="153" t="s">
        <v>578</v>
      </c>
      <c r="E150" s="156">
        <v>2107</v>
      </c>
      <c r="F150" s="52"/>
      <c r="G150" s="141">
        <f t="shared" si="6"/>
        <v>0</v>
      </c>
      <c r="H150" s="277"/>
      <c r="I150" s="12"/>
    </row>
    <row r="151" spans="1:9" ht="50.1" customHeight="1" thickBot="1" x14ac:dyDescent="0.3">
      <c r="A151" s="157" t="s">
        <v>351</v>
      </c>
      <c r="B151" s="139" t="s">
        <v>268</v>
      </c>
      <c r="C151" s="182" t="s">
        <v>366</v>
      </c>
      <c r="D151" s="159" t="s">
        <v>578</v>
      </c>
      <c r="E151" s="160">
        <v>2107</v>
      </c>
      <c r="F151" s="50"/>
      <c r="G151" s="183">
        <f>ROUND((E151*F151),2)</f>
        <v>0</v>
      </c>
      <c r="H151" s="26" t="s">
        <v>269</v>
      </c>
      <c r="I151" s="11">
        <f>ROUND(SUM(G141:G151),2)</f>
        <v>0</v>
      </c>
    </row>
    <row r="152" spans="1:9" ht="50.1" customHeight="1" x14ac:dyDescent="0.25">
      <c r="A152" s="161" t="s">
        <v>270</v>
      </c>
      <c r="B152" s="138" t="s">
        <v>180</v>
      </c>
      <c r="C152" s="162" t="s">
        <v>151</v>
      </c>
      <c r="D152" s="163" t="s">
        <v>579</v>
      </c>
      <c r="E152" s="164">
        <v>507</v>
      </c>
      <c r="F152" s="55"/>
      <c r="G152" s="54">
        <f>ROUND((E152*F152),2)</f>
        <v>0</v>
      </c>
      <c r="H152" s="24"/>
      <c r="I152" s="12"/>
    </row>
    <row r="153" spans="1:9" ht="50.1" customHeight="1" x14ac:dyDescent="0.25">
      <c r="A153" s="134" t="s">
        <v>270</v>
      </c>
      <c r="B153" s="53" t="s">
        <v>271</v>
      </c>
      <c r="C153" s="152" t="s">
        <v>275</v>
      </c>
      <c r="D153" s="153" t="s">
        <v>578</v>
      </c>
      <c r="E153" s="156">
        <v>304</v>
      </c>
      <c r="F153" s="52"/>
      <c r="G153" s="51">
        <f t="shared" ref="G153:G158" si="7">ROUND((E153*F153),2)</f>
        <v>0</v>
      </c>
      <c r="H153" s="24"/>
      <c r="I153" s="12"/>
    </row>
    <row r="154" spans="1:9" ht="50.1" customHeight="1" x14ac:dyDescent="0.25">
      <c r="A154" s="134" t="s">
        <v>270</v>
      </c>
      <c r="B154" s="53" t="s">
        <v>272</v>
      </c>
      <c r="C154" s="152" t="s">
        <v>276</v>
      </c>
      <c r="D154" s="153" t="s">
        <v>578</v>
      </c>
      <c r="E154" s="156">
        <v>304</v>
      </c>
      <c r="F154" s="52"/>
      <c r="G154" s="51">
        <f t="shared" si="7"/>
        <v>0</v>
      </c>
      <c r="H154" s="24"/>
      <c r="I154" s="12"/>
    </row>
    <row r="155" spans="1:9" ht="50.1" customHeight="1" x14ac:dyDescent="0.25">
      <c r="A155" s="134" t="s">
        <v>270</v>
      </c>
      <c r="B155" s="53" t="s">
        <v>273</v>
      </c>
      <c r="C155" s="152" t="s">
        <v>277</v>
      </c>
      <c r="D155" s="153" t="s">
        <v>578</v>
      </c>
      <c r="E155" s="156">
        <v>304</v>
      </c>
      <c r="F155" s="52"/>
      <c r="G155" s="51">
        <f t="shared" si="7"/>
        <v>0</v>
      </c>
      <c r="H155" s="24"/>
      <c r="I155" s="12"/>
    </row>
    <row r="156" spans="1:9" ht="15" customHeight="1" thickBot="1" x14ac:dyDescent="0.3">
      <c r="A156" s="246" t="s">
        <v>270</v>
      </c>
      <c r="B156" s="245" t="s">
        <v>274</v>
      </c>
      <c r="C156" s="152" t="s">
        <v>132</v>
      </c>
      <c r="D156" s="153" t="s">
        <v>126</v>
      </c>
      <c r="E156" s="156">
        <v>47</v>
      </c>
      <c r="F156" s="52"/>
      <c r="G156" s="51">
        <f t="shared" si="7"/>
        <v>0</v>
      </c>
      <c r="H156" s="24"/>
      <c r="I156" s="12"/>
    </row>
    <row r="157" spans="1:9" ht="15" customHeight="1" x14ac:dyDescent="0.25">
      <c r="A157" s="246"/>
      <c r="B157" s="245"/>
      <c r="C157" s="184" t="s">
        <v>589</v>
      </c>
      <c r="D157" s="153" t="s">
        <v>126</v>
      </c>
      <c r="E157" s="156">
        <v>47</v>
      </c>
      <c r="F157" s="52"/>
      <c r="G157" s="51">
        <f t="shared" si="7"/>
        <v>0</v>
      </c>
      <c r="H157" s="255" t="s">
        <v>278</v>
      </c>
      <c r="I157" s="268">
        <f>ROUND(SUM(G152:G159),2)</f>
        <v>0</v>
      </c>
    </row>
    <row r="158" spans="1:9" ht="15" customHeight="1" x14ac:dyDescent="0.25">
      <c r="A158" s="246"/>
      <c r="B158" s="245"/>
      <c r="C158" s="184" t="s">
        <v>590</v>
      </c>
      <c r="D158" s="153" t="s">
        <v>578</v>
      </c>
      <c r="E158" s="156">
        <v>9.4</v>
      </c>
      <c r="F158" s="52"/>
      <c r="G158" s="51">
        <f t="shared" si="7"/>
        <v>0</v>
      </c>
      <c r="H158" s="256"/>
      <c r="I158" s="269"/>
    </row>
    <row r="159" spans="1:9" ht="15" customHeight="1" thickBot="1" x14ac:dyDescent="0.3">
      <c r="A159" s="250"/>
      <c r="B159" s="252"/>
      <c r="C159" s="185" t="s">
        <v>591</v>
      </c>
      <c r="D159" s="159" t="s">
        <v>133</v>
      </c>
      <c r="E159" s="160">
        <v>192</v>
      </c>
      <c r="F159" s="50"/>
      <c r="G159" s="49">
        <f>ROUND((E159*F159),2)</f>
        <v>0</v>
      </c>
      <c r="H159" s="257"/>
      <c r="I159" s="270"/>
    </row>
    <row r="160" spans="1:9" ht="30" customHeight="1" x14ac:dyDescent="0.25">
      <c r="A160" s="253" t="s">
        <v>279</v>
      </c>
      <c r="B160" s="251" t="s">
        <v>181</v>
      </c>
      <c r="C160" s="162" t="s">
        <v>280</v>
      </c>
      <c r="D160" s="163" t="s">
        <v>578</v>
      </c>
      <c r="E160" s="164">
        <v>297</v>
      </c>
      <c r="F160" s="55"/>
      <c r="G160" s="54">
        <f>ROUND((E160*F160),2)</f>
        <v>0</v>
      </c>
      <c r="H160" s="24"/>
      <c r="I160" s="12"/>
    </row>
    <row r="161" spans="1:9" ht="30" customHeight="1" x14ac:dyDescent="0.25">
      <c r="A161" s="246"/>
      <c r="B161" s="245"/>
      <c r="C161" s="152" t="s">
        <v>141</v>
      </c>
      <c r="D161" s="153" t="s">
        <v>579</v>
      </c>
      <c r="E161" s="156">
        <v>12</v>
      </c>
      <c r="F161" s="52"/>
      <c r="G161" s="51">
        <f t="shared" ref="G161:G163" si="8">ROUND((E161*F161),2)</f>
        <v>0</v>
      </c>
      <c r="H161" s="24"/>
      <c r="I161" s="12"/>
    </row>
    <row r="162" spans="1:9" ht="30" customHeight="1" x14ac:dyDescent="0.25">
      <c r="A162" s="134" t="s">
        <v>279</v>
      </c>
      <c r="B162" s="53" t="s">
        <v>184</v>
      </c>
      <c r="C162" s="152" t="s">
        <v>281</v>
      </c>
      <c r="D162" s="153" t="s">
        <v>578</v>
      </c>
      <c r="E162" s="156">
        <v>297</v>
      </c>
      <c r="F162" s="52"/>
      <c r="G162" s="51">
        <f t="shared" si="8"/>
        <v>0</v>
      </c>
      <c r="H162" s="24"/>
      <c r="I162" s="12"/>
    </row>
    <row r="163" spans="1:9" ht="30" customHeight="1" thickBot="1" x14ac:dyDescent="0.3">
      <c r="A163" s="134" t="s">
        <v>279</v>
      </c>
      <c r="B163" s="53" t="s">
        <v>189</v>
      </c>
      <c r="C163" s="152" t="s">
        <v>282</v>
      </c>
      <c r="D163" s="153" t="s">
        <v>578</v>
      </c>
      <c r="E163" s="156">
        <v>289</v>
      </c>
      <c r="F163" s="52"/>
      <c r="G163" s="51">
        <f t="shared" si="8"/>
        <v>0</v>
      </c>
      <c r="H163" s="24"/>
      <c r="I163" s="12"/>
    </row>
    <row r="164" spans="1:9" ht="30" customHeight="1" thickBot="1" x14ac:dyDescent="0.3">
      <c r="A164" s="157" t="s">
        <v>279</v>
      </c>
      <c r="B164" s="139" t="s">
        <v>190</v>
      </c>
      <c r="C164" s="158" t="s">
        <v>153</v>
      </c>
      <c r="D164" s="159" t="s">
        <v>578</v>
      </c>
      <c r="E164" s="160">
        <v>8</v>
      </c>
      <c r="F164" s="50"/>
      <c r="G164" s="49">
        <f t="shared" ref="G164" si="9">ROUND((E164*F164),2)</f>
        <v>0</v>
      </c>
      <c r="H164" s="26" t="s">
        <v>283</v>
      </c>
      <c r="I164" s="11">
        <f>ROUND(SUM(G160:G164),2)</f>
        <v>0</v>
      </c>
    </row>
    <row r="165" spans="1:9" ht="30" customHeight="1" x14ac:dyDescent="0.25">
      <c r="A165" s="253" t="s">
        <v>284</v>
      </c>
      <c r="B165" s="251" t="s">
        <v>186</v>
      </c>
      <c r="C165" s="162" t="s">
        <v>285</v>
      </c>
      <c r="D165" s="163" t="s">
        <v>578</v>
      </c>
      <c r="E165" s="164">
        <v>297</v>
      </c>
      <c r="F165" s="55"/>
      <c r="G165" s="54">
        <f>ROUND((E165*F165),2)</f>
        <v>0</v>
      </c>
      <c r="H165" s="24"/>
      <c r="I165" s="12"/>
    </row>
    <row r="166" spans="1:9" ht="30" customHeight="1" x14ac:dyDescent="0.25">
      <c r="A166" s="246"/>
      <c r="B166" s="245"/>
      <c r="C166" s="152" t="s">
        <v>141</v>
      </c>
      <c r="D166" s="153" t="s">
        <v>579</v>
      </c>
      <c r="E166" s="156">
        <v>18</v>
      </c>
      <c r="F166" s="52"/>
      <c r="G166" s="51">
        <f>ROUND((E166*F166),2)</f>
        <v>0</v>
      </c>
      <c r="H166" s="24"/>
      <c r="I166" s="12"/>
    </row>
    <row r="167" spans="1:9" ht="30" customHeight="1" x14ac:dyDescent="0.25">
      <c r="A167" s="134" t="s">
        <v>284</v>
      </c>
      <c r="B167" s="53" t="s">
        <v>185</v>
      </c>
      <c r="C167" s="152" t="s">
        <v>281</v>
      </c>
      <c r="D167" s="153" t="s">
        <v>578</v>
      </c>
      <c r="E167" s="156">
        <v>297</v>
      </c>
      <c r="F167" s="52"/>
      <c r="G167" s="51">
        <f t="shared" si="0"/>
        <v>0</v>
      </c>
      <c r="H167" s="24"/>
      <c r="I167" s="12"/>
    </row>
    <row r="168" spans="1:9" ht="30" customHeight="1" thickBot="1" x14ac:dyDescent="0.3">
      <c r="A168" s="134" t="s">
        <v>284</v>
      </c>
      <c r="B168" s="53" t="s">
        <v>188</v>
      </c>
      <c r="C168" s="152" t="s">
        <v>282</v>
      </c>
      <c r="D168" s="153" t="s">
        <v>578</v>
      </c>
      <c r="E168" s="156">
        <v>289</v>
      </c>
      <c r="F168" s="52"/>
      <c r="G168" s="51">
        <f t="shared" si="0"/>
        <v>0</v>
      </c>
      <c r="H168" s="24"/>
      <c r="I168" s="12"/>
    </row>
    <row r="169" spans="1:9" ht="30" customHeight="1" thickBot="1" x14ac:dyDescent="0.3">
      <c r="A169" s="157" t="s">
        <v>284</v>
      </c>
      <c r="B169" s="139" t="s">
        <v>191</v>
      </c>
      <c r="C169" s="158" t="s">
        <v>153</v>
      </c>
      <c r="D169" s="159" t="s">
        <v>578</v>
      </c>
      <c r="E169" s="160">
        <v>8</v>
      </c>
      <c r="F169" s="50"/>
      <c r="G169" s="49">
        <f t="shared" si="0"/>
        <v>0</v>
      </c>
      <c r="H169" s="26" t="s">
        <v>356</v>
      </c>
      <c r="I169" s="11">
        <f>ROUND(SUM(G165:G169),2)</f>
        <v>0</v>
      </c>
    </row>
    <row r="170" spans="1:9" ht="30" customHeight="1" thickBot="1" x14ac:dyDescent="0.3">
      <c r="A170" s="253" t="s">
        <v>286</v>
      </c>
      <c r="B170" s="251" t="s">
        <v>175</v>
      </c>
      <c r="C170" s="162" t="s">
        <v>163</v>
      </c>
      <c r="D170" s="163" t="s">
        <v>578</v>
      </c>
      <c r="E170" s="164">
        <v>146</v>
      </c>
      <c r="F170" s="55"/>
      <c r="G170" s="54">
        <f t="shared" ref="G170:G204" si="10">ROUND((E170*F170),2)</f>
        <v>0</v>
      </c>
      <c r="H170" s="24"/>
      <c r="I170" s="12"/>
    </row>
    <row r="171" spans="1:9" ht="30" customHeight="1" thickBot="1" x14ac:dyDescent="0.3">
      <c r="A171" s="250"/>
      <c r="B171" s="252"/>
      <c r="C171" s="185" t="s">
        <v>592</v>
      </c>
      <c r="D171" s="159" t="s">
        <v>579</v>
      </c>
      <c r="E171" s="160">
        <v>2.2000000000000002</v>
      </c>
      <c r="F171" s="50"/>
      <c r="G171" s="49">
        <f t="shared" si="10"/>
        <v>0</v>
      </c>
      <c r="H171" s="26" t="s">
        <v>357</v>
      </c>
      <c r="I171" s="11">
        <f>ROUND(SUM(G170:G171),2)</f>
        <v>0</v>
      </c>
    </row>
    <row r="172" spans="1:9" ht="30" customHeight="1" thickBot="1" x14ac:dyDescent="0.3">
      <c r="A172" s="161" t="s">
        <v>287</v>
      </c>
      <c r="B172" s="138" t="s">
        <v>176</v>
      </c>
      <c r="C172" s="162" t="s">
        <v>288</v>
      </c>
      <c r="D172" s="163" t="s">
        <v>579</v>
      </c>
      <c r="E172" s="164">
        <v>569.70000000000005</v>
      </c>
      <c r="F172" s="55"/>
      <c r="G172" s="54">
        <f t="shared" si="10"/>
        <v>0</v>
      </c>
      <c r="H172" s="38"/>
      <c r="I172" s="39"/>
    </row>
    <row r="173" spans="1:9" ht="30" customHeight="1" thickBot="1" x14ac:dyDescent="0.3">
      <c r="A173" s="157" t="s">
        <v>287</v>
      </c>
      <c r="B173" s="139" t="s">
        <v>177</v>
      </c>
      <c r="C173" s="158" t="s">
        <v>168</v>
      </c>
      <c r="D173" s="159" t="s">
        <v>578</v>
      </c>
      <c r="E173" s="160">
        <v>5697</v>
      </c>
      <c r="F173" s="50"/>
      <c r="G173" s="49">
        <f t="shared" si="10"/>
        <v>0</v>
      </c>
      <c r="H173" s="26" t="s">
        <v>358</v>
      </c>
      <c r="I173" s="11">
        <f>ROUND(SUM(G172:G173),2)</f>
        <v>0</v>
      </c>
    </row>
    <row r="174" spans="1:9" ht="30" customHeight="1" thickBot="1" x14ac:dyDescent="0.3">
      <c r="A174" s="161" t="s">
        <v>293</v>
      </c>
      <c r="B174" s="138" t="s">
        <v>291</v>
      </c>
      <c r="C174" s="162" t="s">
        <v>289</v>
      </c>
      <c r="D174" s="163" t="s">
        <v>125</v>
      </c>
      <c r="E174" s="164">
        <v>240</v>
      </c>
      <c r="F174" s="55"/>
      <c r="G174" s="54">
        <f t="shared" ref="G174:G178" si="11">ROUND((E174*F174),2)</f>
        <v>0</v>
      </c>
      <c r="H174" s="40"/>
      <c r="I174" s="2"/>
    </row>
    <row r="175" spans="1:9" ht="30" customHeight="1" thickBot="1" x14ac:dyDescent="0.3">
      <c r="A175" s="157" t="s">
        <v>293</v>
      </c>
      <c r="B175" s="139" t="s">
        <v>292</v>
      </c>
      <c r="C175" s="158" t="s">
        <v>290</v>
      </c>
      <c r="D175" s="159" t="s">
        <v>126</v>
      </c>
      <c r="E175" s="160">
        <v>910</v>
      </c>
      <c r="F175" s="50"/>
      <c r="G175" s="49">
        <f t="shared" si="11"/>
        <v>0</v>
      </c>
      <c r="H175" s="26" t="s">
        <v>359</v>
      </c>
      <c r="I175" s="11">
        <f>ROUND(SUM(G174:G175),2)</f>
        <v>0</v>
      </c>
    </row>
    <row r="176" spans="1:9" ht="30" customHeight="1" x14ac:dyDescent="0.25">
      <c r="A176" s="161" t="s">
        <v>294</v>
      </c>
      <c r="B176" s="138" t="s">
        <v>295</v>
      </c>
      <c r="C176" s="162" t="s">
        <v>169</v>
      </c>
      <c r="D176" s="163" t="s">
        <v>578</v>
      </c>
      <c r="E176" s="164">
        <v>338</v>
      </c>
      <c r="F176" s="55"/>
      <c r="G176" s="54">
        <f t="shared" si="11"/>
        <v>0</v>
      </c>
      <c r="H176" s="41"/>
      <c r="I176" s="2"/>
    </row>
    <row r="177" spans="1:9" ht="30" customHeight="1" thickBot="1" x14ac:dyDescent="0.3">
      <c r="A177" s="134" t="s">
        <v>294</v>
      </c>
      <c r="B177" s="53" t="s">
        <v>296</v>
      </c>
      <c r="C177" s="152" t="s">
        <v>298</v>
      </c>
      <c r="D177" s="153" t="s">
        <v>578</v>
      </c>
      <c r="E177" s="156">
        <v>2.2999999999999998</v>
      </c>
      <c r="F177" s="52"/>
      <c r="G177" s="51">
        <f t="shared" si="11"/>
        <v>0</v>
      </c>
      <c r="H177" s="42"/>
      <c r="I177" s="2"/>
    </row>
    <row r="178" spans="1:9" ht="30" customHeight="1" thickBot="1" x14ac:dyDescent="0.3">
      <c r="A178" s="157" t="s">
        <v>294</v>
      </c>
      <c r="B178" s="139" t="s">
        <v>297</v>
      </c>
      <c r="C178" s="158" t="s">
        <v>299</v>
      </c>
      <c r="D178" s="159" t="s">
        <v>125</v>
      </c>
      <c r="E178" s="180">
        <v>2</v>
      </c>
      <c r="F178" s="50"/>
      <c r="G178" s="49">
        <f t="shared" si="11"/>
        <v>0</v>
      </c>
      <c r="H178" s="26" t="s">
        <v>360</v>
      </c>
      <c r="I178" s="11">
        <f>ROUND(SUM(G176:G178),2)</f>
        <v>0</v>
      </c>
    </row>
    <row r="179" spans="1:9" ht="30" customHeight="1" x14ac:dyDescent="0.25">
      <c r="A179" s="161" t="s">
        <v>301</v>
      </c>
      <c r="B179" s="138" t="s">
        <v>302</v>
      </c>
      <c r="C179" s="186" t="s">
        <v>170</v>
      </c>
      <c r="D179" s="187" t="s">
        <v>125</v>
      </c>
      <c r="E179" s="188">
        <v>17</v>
      </c>
      <c r="F179" s="55"/>
      <c r="G179" s="54">
        <f t="shared" ref="G179:G181" si="12">ROUND((E179*F179),2)</f>
        <v>0</v>
      </c>
      <c r="H179" s="41"/>
      <c r="I179" s="2"/>
    </row>
    <row r="180" spans="1:9" ht="30" customHeight="1" thickBot="1" x14ac:dyDescent="0.3">
      <c r="A180" s="134" t="s">
        <v>301</v>
      </c>
      <c r="B180" s="53" t="s">
        <v>303</v>
      </c>
      <c r="C180" s="152" t="s">
        <v>171</v>
      </c>
      <c r="D180" s="154" t="s">
        <v>125</v>
      </c>
      <c r="E180" s="154">
        <v>15</v>
      </c>
      <c r="F180" s="52"/>
      <c r="G180" s="51">
        <f t="shared" si="12"/>
        <v>0</v>
      </c>
      <c r="H180" s="42"/>
      <c r="I180" s="2"/>
    </row>
    <row r="181" spans="1:9" ht="30" customHeight="1" thickBot="1" x14ac:dyDescent="0.3">
      <c r="A181" s="157" t="s">
        <v>301</v>
      </c>
      <c r="B181" s="139" t="s">
        <v>304</v>
      </c>
      <c r="C181" s="179" t="s">
        <v>300</v>
      </c>
      <c r="D181" s="180" t="s">
        <v>125</v>
      </c>
      <c r="E181" s="180">
        <v>10</v>
      </c>
      <c r="F181" s="50"/>
      <c r="G181" s="49">
        <f t="shared" si="12"/>
        <v>0</v>
      </c>
      <c r="H181" s="26" t="s">
        <v>361</v>
      </c>
      <c r="I181" s="11">
        <f>ROUND(SUM(G179:G181),2)</f>
        <v>0</v>
      </c>
    </row>
    <row r="182" spans="1:9" ht="30" customHeight="1" x14ac:dyDescent="0.25">
      <c r="A182" s="161" t="s">
        <v>305</v>
      </c>
      <c r="B182" s="138" t="s">
        <v>306</v>
      </c>
      <c r="C182" s="162" t="s">
        <v>172</v>
      </c>
      <c r="D182" s="163" t="s">
        <v>125</v>
      </c>
      <c r="E182" s="164">
        <v>1</v>
      </c>
      <c r="F182" s="55"/>
      <c r="G182" s="54">
        <f t="shared" ref="G182:G184" si="13">ROUND((E182*F182),2)</f>
        <v>0</v>
      </c>
      <c r="H182" s="41"/>
      <c r="I182" s="2"/>
    </row>
    <row r="183" spans="1:9" ht="30" customHeight="1" x14ac:dyDescent="0.25">
      <c r="A183" s="134" t="s">
        <v>305</v>
      </c>
      <c r="B183" s="53" t="s">
        <v>307</v>
      </c>
      <c r="C183" s="152" t="s">
        <v>173</v>
      </c>
      <c r="D183" s="153" t="s">
        <v>125</v>
      </c>
      <c r="E183" s="156">
        <v>3</v>
      </c>
      <c r="F183" s="52"/>
      <c r="G183" s="51">
        <f t="shared" si="13"/>
        <v>0</v>
      </c>
      <c r="H183" s="43"/>
      <c r="I183" s="2"/>
    </row>
    <row r="184" spans="1:9" ht="30" customHeight="1" thickBot="1" x14ac:dyDescent="0.3">
      <c r="A184" s="134" t="s">
        <v>305</v>
      </c>
      <c r="B184" s="53" t="s">
        <v>308</v>
      </c>
      <c r="C184" s="152" t="s">
        <v>310</v>
      </c>
      <c r="D184" s="153" t="s">
        <v>125</v>
      </c>
      <c r="E184" s="156">
        <v>2</v>
      </c>
      <c r="F184" s="52"/>
      <c r="G184" s="51">
        <f t="shared" si="13"/>
        <v>0</v>
      </c>
      <c r="H184" s="43"/>
      <c r="I184" s="2"/>
    </row>
    <row r="185" spans="1:9" ht="30" customHeight="1" thickBot="1" x14ac:dyDescent="0.3">
      <c r="A185" s="134" t="s">
        <v>305</v>
      </c>
      <c r="B185" s="53" t="s">
        <v>309</v>
      </c>
      <c r="C185" s="152" t="s">
        <v>174</v>
      </c>
      <c r="D185" s="153" t="s">
        <v>125</v>
      </c>
      <c r="E185" s="156">
        <v>6</v>
      </c>
      <c r="F185" s="52"/>
      <c r="G185" s="51">
        <f t="shared" ref="G185" si="14">ROUND((E185*F185),2)</f>
        <v>0</v>
      </c>
      <c r="H185" s="10" t="s">
        <v>362</v>
      </c>
      <c r="I185" s="11">
        <f>ROUND(SUM(G182:G185),2)</f>
        <v>0</v>
      </c>
    </row>
    <row r="186" spans="1:9" ht="30" customHeight="1" x14ac:dyDescent="0.25">
      <c r="A186" s="161" t="s">
        <v>311</v>
      </c>
      <c r="B186" s="138" t="s">
        <v>313</v>
      </c>
      <c r="C186" s="162" t="s">
        <v>135</v>
      </c>
      <c r="D186" s="163" t="s">
        <v>126</v>
      </c>
      <c r="E186" s="164">
        <v>22</v>
      </c>
      <c r="F186" s="55"/>
      <c r="G186" s="54">
        <f t="shared" si="10"/>
        <v>0</v>
      </c>
      <c r="H186" s="271" t="s">
        <v>162</v>
      </c>
      <c r="I186" s="2"/>
    </row>
    <row r="187" spans="1:9" ht="30" customHeight="1" x14ac:dyDescent="0.25">
      <c r="A187" s="134" t="s">
        <v>311</v>
      </c>
      <c r="B187" s="53" t="s">
        <v>314</v>
      </c>
      <c r="C187" s="152" t="s">
        <v>584</v>
      </c>
      <c r="D187" s="153" t="s">
        <v>126</v>
      </c>
      <c r="E187" s="156">
        <v>22</v>
      </c>
      <c r="F187" s="52"/>
      <c r="G187" s="51">
        <f t="shared" si="10"/>
        <v>0</v>
      </c>
      <c r="H187" s="272"/>
      <c r="I187" s="12"/>
    </row>
    <row r="188" spans="1:9" ht="30" customHeight="1" x14ac:dyDescent="0.25">
      <c r="A188" s="134" t="s">
        <v>311</v>
      </c>
      <c r="B188" s="53" t="s">
        <v>315</v>
      </c>
      <c r="C188" s="152" t="s">
        <v>136</v>
      </c>
      <c r="D188" s="153" t="s">
        <v>579</v>
      </c>
      <c r="E188" s="156">
        <v>2.2000000000000002</v>
      </c>
      <c r="F188" s="52"/>
      <c r="G188" s="51">
        <f t="shared" si="10"/>
        <v>0</v>
      </c>
      <c r="H188" s="272"/>
      <c r="I188" s="12"/>
    </row>
    <row r="189" spans="1:9" ht="30" customHeight="1" x14ac:dyDescent="0.25">
      <c r="A189" s="134" t="s">
        <v>311</v>
      </c>
      <c r="B189" s="53" t="s">
        <v>316</v>
      </c>
      <c r="C189" s="152" t="s">
        <v>137</v>
      </c>
      <c r="D189" s="153" t="s">
        <v>126</v>
      </c>
      <c r="E189" s="156">
        <v>22</v>
      </c>
      <c r="F189" s="52"/>
      <c r="G189" s="51">
        <f t="shared" si="10"/>
        <v>0</v>
      </c>
      <c r="H189" s="272"/>
    </row>
    <row r="190" spans="1:9" ht="30" customHeight="1" x14ac:dyDescent="0.25">
      <c r="A190" s="134" t="s">
        <v>311</v>
      </c>
      <c r="B190" s="53" t="s">
        <v>317</v>
      </c>
      <c r="C190" s="152" t="s">
        <v>138</v>
      </c>
      <c r="D190" s="153" t="s">
        <v>579</v>
      </c>
      <c r="E190" s="156">
        <v>61</v>
      </c>
      <c r="F190" s="52"/>
      <c r="G190" s="51">
        <f t="shared" si="10"/>
        <v>0</v>
      </c>
      <c r="H190" s="272"/>
    </row>
    <row r="191" spans="1:9" ht="30" customHeight="1" x14ac:dyDescent="0.25">
      <c r="A191" s="246" t="s">
        <v>311</v>
      </c>
      <c r="B191" s="245" t="s">
        <v>318</v>
      </c>
      <c r="C191" s="152" t="s">
        <v>140</v>
      </c>
      <c r="D191" s="153" t="s">
        <v>578</v>
      </c>
      <c r="E191" s="189">
        <v>79</v>
      </c>
      <c r="F191" s="52"/>
      <c r="G191" s="51">
        <f t="shared" si="10"/>
        <v>0</v>
      </c>
      <c r="H191" s="272"/>
    </row>
    <row r="192" spans="1:9" ht="30" customHeight="1" x14ac:dyDescent="0.25">
      <c r="A192" s="246"/>
      <c r="B192" s="245"/>
      <c r="C192" s="152" t="s">
        <v>141</v>
      </c>
      <c r="D192" s="153" t="s">
        <v>579</v>
      </c>
      <c r="E192" s="154">
        <v>3</v>
      </c>
      <c r="F192" s="52"/>
      <c r="G192" s="51">
        <f t="shared" si="10"/>
        <v>0</v>
      </c>
      <c r="H192" s="272"/>
    </row>
    <row r="193" spans="1:8" ht="30" customHeight="1" x14ac:dyDescent="0.25">
      <c r="A193" s="134" t="s">
        <v>311</v>
      </c>
      <c r="B193" s="53" t="s">
        <v>319</v>
      </c>
      <c r="C193" s="152" t="s">
        <v>235</v>
      </c>
      <c r="D193" s="153" t="s">
        <v>578</v>
      </c>
      <c r="E193" s="156">
        <v>79</v>
      </c>
      <c r="F193" s="52"/>
      <c r="G193" s="51">
        <f t="shared" si="10"/>
        <v>0</v>
      </c>
      <c r="H193" s="272"/>
    </row>
    <row r="194" spans="1:8" ht="30" customHeight="1" x14ac:dyDescent="0.25">
      <c r="A194" s="134" t="s">
        <v>311</v>
      </c>
      <c r="B194" s="53" t="s">
        <v>320</v>
      </c>
      <c r="C194" s="152" t="s">
        <v>227</v>
      </c>
      <c r="D194" s="153" t="s">
        <v>578</v>
      </c>
      <c r="E194" s="156">
        <v>79</v>
      </c>
      <c r="F194" s="52"/>
      <c r="G194" s="51">
        <f t="shared" si="10"/>
        <v>0</v>
      </c>
      <c r="H194" s="272"/>
    </row>
    <row r="195" spans="1:8" ht="30" customHeight="1" x14ac:dyDescent="0.25">
      <c r="A195" s="134" t="s">
        <v>311</v>
      </c>
      <c r="B195" s="53" t="s">
        <v>321</v>
      </c>
      <c r="C195" s="152" t="s">
        <v>587</v>
      </c>
      <c r="D195" s="153" t="s">
        <v>578</v>
      </c>
      <c r="E195" s="156">
        <v>79</v>
      </c>
      <c r="F195" s="52"/>
      <c r="G195" s="51">
        <f t="shared" si="10"/>
        <v>0</v>
      </c>
      <c r="H195" s="272"/>
    </row>
    <row r="196" spans="1:8" ht="30" customHeight="1" x14ac:dyDescent="0.25">
      <c r="A196" s="134" t="s">
        <v>311</v>
      </c>
      <c r="B196" s="53" t="s">
        <v>322</v>
      </c>
      <c r="C196" s="152" t="s">
        <v>227</v>
      </c>
      <c r="D196" s="153" t="s">
        <v>578</v>
      </c>
      <c r="E196" s="156">
        <v>79</v>
      </c>
      <c r="F196" s="52"/>
      <c r="G196" s="51">
        <f t="shared" si="10"/>
        <v>0</v>
      </c>
      <c r="H196" s="272"/>
    </row>
    <row r="197" spans="1:8" ht="30" customHeight="1" x14ac:dyDescent="0.25">
      <c r="A197" s="134" t="s">
        <v>311</v>
      </c>
      <c r="B197" s="53" t="s">
        <v>323</v>
      </c>
      <c r="C197" s="152" t="s">
        <v>588</v>
      </c>
      <c r="D197" s="153" t="s">
        <v>578</v>
      </c>
      <c r="E197" s="156">
        <v>79</v>
      </c>
      <c r="F197" s="52"/>
      <c r="G197" s="51">
        <f t="shared" si="10"/>
        <v>0</v>
      </c>
      <c r="H197" s="272"/>
    </row>
    <row r="198" spans="1:8" ht="30" customHeight="1" x14ac:dyDescent="0.25">
      <c r="A198" s="134" t="s">
        <v>311</v>
      </c>
      <c r="B198" s="53" t="s">
        <v>324</v>
      </c>
      <c r="C198" s="152" t="s">
        <v>236</v>
      </c>
      <c r="D198" s="153" t="s">
        <v>126</v>
      </c>
      <c r="E198" s="156">
        <v>18</v>
      </c>
      <c r="F198" s="52"/>
      <c r="G198" s="51">
        <f t="shared" si="10"/>
        <v>0</v>
      </c>
      <c r="H198" s="272"/>
    </row>
    <row r="199" spans="1:8" ht="30" customHeight="1" x14ac:dyDescent="0.25">
      <c r="A199" s="134" t="s">
        <v>311</v>
      </c>
      <c r="B199" s="53" t="s">
        <v>325</v>
      </c>
      <c r="C199" s="152" t="s">
        <v>151</v>
      </c>
      <c r="D199" s="153" t="s">
        <v>579</v>
      </c>
      <c r="E199" s="156">
        <v>15</v>
      </c>
      <c r="F199" s="52"/>
      <c r="G199" s="51">
        <f t="shared" si="10"/>
        <v>0</v>
      </c>
      <c r="H199" s="272"/>
    </row>
    <row r="200" spans="1:8" ht="15" customHeight="1" x14ac:dyDescent="0.25">
      <c r="A200" s="246" t="s">
        <v>311</v>
      </c>
      <c r="B200" s="245" t="s">
        <v>326</v>
      </c>
      <c r="C200" s="263" t="s">
        <v>328</v>
      </c>
      <c r="D200" s="265" t="s">
        <v>578</v>
      </c>
      <c r="E200" s="266">
        <v>60</v>
      </c>
      <c r="F200" s="267"/>
      <c r="G200" s="261">
        <f t="shared" si="10"/>
        <v>0</v>
      </c>
      <c r="H200" s="272"/>
    </row>
    <row r="201" spans="1:8" ht="15" customHeight="1" x14ac:dyDescent="0.25">
      <c r="A201" s="246"/>
      <c r="B201" s="245"/>
      <c r="C201" s="264"/>
      <c r="D201" s="265"/>
      <c r="E201" s="266"/>
      <c r="F201" s="267"/>
      <c r="G201" s="262"/>
      <c r="H201" s="272"/>
    </row>
    <row r="202" spans="1:8" ht="30" customHeight="1" x14ac:dyDescent="0.25">
      <c r="A202" s="246"/>
      <c r="B202" s="245"/>
      <c r="C202" s="152" t="s">
        <v>141</v>
      </c>
      <c r="D202" s="153" t="s">
        <v>579</v>
      </c>
      <c r="E202" s="154">
        <v>2</v>
      </c>
      <c r="F202" s="52"/>
      <c r="G202" s="51">
        <f t="shared" si="10"/>
        <v>0</v>
      </c>
      <c r="H202" s="272"/>
    </row>
    <row r="203" spans="1:8" ht="30" customHeight="1" x14ac:dyDescent="0.25">
      <c r="A203" s="134" t="s">
        <v>311</v>
      </c>
      <c r="B203" s="53" t="s">
        <v>327</v>
      </c>
      <c r="C203" s="152" t="s">
        <v>145</v>
      </c>
      <c r="D203" s="153" t="s">
        <v>578</v>
      </c>
      <c r="E203" s="156">
        <v>60</v>
      </c>
      <c r="F203" s="52"/>
      <c r="G203" s="51">
        <f t="shared" si="10"/>
        <v>0</v>
      </c>
      <c r="H203" s="272"/>
    </row>
    <row r="204" spans="1:8" ht="30" customHeight="1" thickBot="1" x14ac:dyDescent="0.3">
      <c r="A204" s="157" t="s">
        <v>311</v>
      </c>
      <c r="B204" s="139" t="s">
        <v>329</v>
      </c>
      <c r="C204" s="158" t="s">
        <v>255</v>
      </c>
      <c r="D204" s="159" t="s">
        <v>578</v>
      </c>
      <c r="E204" s="160">
        <v>60</v>
      </c>
      <c r="F204" s="50"/>
      <c r="G204" s="49">
        <f t="shared" si="10"/>
        <v>0</v>
      </c>
      <c r="H204" s="272"/>
    </row>
    <row r="205" spans="1:8" ht="30" customHeight="1" x14ac:dyDescent="0.25">
      <c r="A205" s="161" t="s">
        <v>312</v>
      </c>
      <c r="B205" s="138" t="s">
        <v>330</v>
      </c>
      <c r="C205" s="162" t="s">
        <v>135</v>
      </c>
      <c r="D205" s="163" t="s">
        <v>126</v>
      </c>
      <c r="E205" s="164">
        <v>22</v>
      </c>
      <c r="F205" s="55"/>
      <c r="G205" s="54">
        <f t="shared" ref="G205:G218" si="15">ROUND((E205*F205),2)</f>
        <v>0</v>
      </c>
      <c r="H205" s="272"/>
    </row>
    <row r="206" spans="1:8" ht="30" customHeight="1" x14ac:dyDescent="0.25">
      <c r="A206" s="134" t="s">
        <v>312</v>
      </c>
      <c r="B206" s="53" t="s">
        <v>331</v>
      </c>
      <c r="C206" s="152" t="s">
        <v>584</v>
      </c>
      <c r="D206" s="153" t="s">
        <v>126</v>
      </c>
      <c r="E206" s="156">
        <v>22</v>
      </c>
      <c r="F206" s="52"/>
      <c r="G206" s="51">
        <f t="shared" si="15"/>
        <v>0</v>
      </c>
      <c r="H206" s="272"/>
    </row>
    <row r="207" spans="1:8" ht="30" customHeight="1" x14ac:dyDescent="0.25">
      <c r="A207" s="134" t="s">
        <v>312</v>
      </c>
      <c r="B207" s="53" t="s">
        <v>332</v>
      </c>
      <c r="C207" s="152" t="s">
        <v>136</v>
      </c>
      <c r="D207" s="153" t="s">
        <v>579</v>
      </c>
      <c r="E207" s="156">
        <v>2.2000000000000002</v>
      </c>
      <c r="F207" s="52"/>
      <c r="G207" s="51">
        <f t="shared" si="15"/>
        <v>0</v>
      </c>
      <c r="H207" s="272"/>
    </row>
    <row r="208" spans="1:8" ht="30" customHeight="1" x14ac:dyDescent="0.25">
      <c r="A208" s="134" t="s">
        <v>312</v>
      </c>
      <c r="B208" s="53" t="s">
        <v>333</v>
      </c>
      <c r="C208" s="152" t="s">
        <v>137</v>
      </c>
      <c r="D208" s="153" t="s">
        <v>126</v>
      </c>
      <c r="E208" s="156">
        <v>22</v>
      </c>
      <c r="F208" s="52"/>
      <c r="G208" s="51">
        <f t="shared" si="15"/>
        <v>0</v>
      </c>
      <c r="H208" s="272"/>
    </row>
    <row r="209" spans="1:9" ht="30" customHeight="1" x14ac:dyDescent="0.25">
      <c r="A209" s="134" t="s">
        <v>312</v>
      </c>
      <c r="B209" s="53" t="s">
        <v>334</v>
      </c>
      <c r="C209" s="152" t="s">
        <v>151</v>
      </c>
      <c r="D209" s="153" t="s">
        <v>579</v>
      </c>
      <c r="E209" s="156">
        <v>53</v>
      </c>
      <c r="F209" s="52"/>
      <c r="G209" s="51">
        <f t="shared" si="15"/>
        <v>0</v>
      </c>
      <c r="H209" s="272"/>
    </row>
    <row r="210" spans="1:9" ht="30" customHeight="1" x14ac:dyDescent="0.25">
      <c r="A210" s="246" t="s">
        <v>312</v>
      </c>
      <c r="B210" s="245" t="s">
        <v>335</v>
      </c>
      <c r="C210" s="152" t="s">
        <v>231</v>
      </c>
      <c r="D210" s="153" t="s">
        <v>578</v>
      </c>
      <c r="E210" s="156">
        <v>79</v>
      </c>
      <c r="F210" s="52"/>
      <c r="G210" s="51">
        <f t="shared" si="15"/>
        <v>0</v>
      </c>
      <c r="H210" s="272"/>
    </row>
    <row r="211" spans="1:9" ht="30" customHeight="1" x14ac:dyDescent="0.25">
      <c r="A211" s="246"/>
      <c r="B211" s="245"/>
      <c r="C211" s="152" t="s">
        <v>141</v>
      </c>
      <c r="D211" s="153" t="s">
        <v>579</v>
      </c>
      <c r="E211" s="156">
        <v>5</v>
      </c>
      <c r="F211" s="52"/>
      <c r="G211" s="51">
        <f t="shared" si="15"/>
        <v>0</v>
      </c>
      <c r="H211" s="272"/>
    </row>
    <row r="212" spans="1:9" ht="30" customHeight="1" x14ac:dyDescent="0.25">
      <c r="A212" s="134" t="s">
        <v>312</v>
      </c>
      <c r="B212" s="53" t="s">
        <v>336</v>
      </c>
      <c r="C212" s="178" t="s">
        <v>235</v>
      </c>
      <c r="D212" s="153" t="s">
        <v>578</v>
      </c>
      <c r="E212" s="156">
        <v>79</v>
      </c>
      <c r="F212" s="52"/>
      <c r="G212" s="51">
        <f t="shared" si="15"/>
        <v>0</v>
      </c>
      <c r="H212" s="272"/>
    </row>
    <row r="213" spans="1:9" ht="30" customHeight="1" x14ac:dyDescent="0.25">
      <c r="A213" s="134" t="s">
        <v>312</v>
      </c>
      <c r="B213" s="53" t="s">
        <v>337</v>
      </c>
      <c r="C213" s="178" t="s">
        <v>227</v>
      </c>
      <c r="D213" s="153" t="s">
        <v>578</v>
      </c>
      <c r="E213" s="156">
        <v>79</v>
      </c>
      <c r="F213" s="52"/>
      <c r="G213" s="51">
        <f t="shared" si="15"/>
        <v>0</v>
      </c>
      <c r="H213" s="272"/>
    </row>
    <row r="214" spans="1:9" ht="30" customHeight="1" x14ac:dyDescent="0.25">
      <c r="A214" s="134" t="s">
        <v>312</v>
      </c>
      <c r="B214" s="53" t="s">
        <v>338</v>
      </c>
      <c r="C214" s="152" t="s">
        <v>586</v>
      </c>
      <c r="D214" s="153" t="s">
        <v>578</v>
      </c>
      <c r="E214" s="156">
        <v>79</v>
      </c>
      <c r="F214" s="52"/>
      <c r="G214" s="51">
        <f t="shared" si="15"/>
        <v>0</v>
      </c>
      <c r="H214" s="272"/>
    </row>
    <row r="215" spans="1:9" ht="30" customHeight="1" x14ac:dyDescent="0.25">
      <c r="A215" s="134" t="s">
        <v>312</v>
      </c>
      <c r="B215" s="53" t="s">
        <v>339</v>
      </c>
      <c r="C215" s="152" t="s">
        <v>236</v>
      </c>
      <c r="D215" s="153" t="s">
        <v>126</v>
      </c>
      <c r="E215" s="156">
        <v>18</v>
      </c>
      <c r="F215" s="52"/>
      <c r="G215" s="51">
        <f t="shared" si="15"/>
        <v>0</v>
      </c>
      <c r="H215" s="272"/>
    </row>
    <row r="216" spans="1:9" ht="30" customHeight="1" x14ac:dyDescent="0.25">
      <c r="A216" s="134" t="s">
        <v>312</v>
      </c>
      <c r="B216" s="53" t="s">
        <v>340</v>
      </c>
      <c r="C216" s="152" t="s">
        <v>151</v>
      </c>
      <c r="D216" s="153" t="s">
        <v>579</v>
      </c>
      <c r="E216" s="156">
        <v>12</v>
      </c>
      <c r="F216" s="52"/>
      <c r="G216" s="51">
        <f t="shared" si="15"/>
        <v>0</v>
      </c>
      <c r="H216" s="272"/>
    </row>
    <row r="217" spans="1:9" ht="30" customHeight="1" x14ac:dyDescent="0.25">
      <c r="A217" s="134" t="s">
        <v>312</v>
      </c>
      <c r="B217" s="53" t="s">
        <v>341</v>
      </c>
      <c r="C217" s="152" t="s">
        <v>149</v>
      </c>
      <c r="D217" s="153" t="s">
        <v>578</v>
      </c>
      <c r="E217" s="156">
        <v>60</v>
      </c>
      <c r="F217" s="52"/>
      <c r="G217" s="51">
        <f t="shared" si="15"/>
        <v>0</v>
      </c>
      <c r="H217" s="272"/>
    </row>
    <row r="218" spans="1:9" ht="30" customHeight="1" thickBot="1" x14ac:dyDescent="0.3">
      <c r="A218" s="134" t="s">
        <v>312</v>
      </c>
      <c r="B218" s="53" t="s">
        <v>342</v>
      </c>
      <c r="C218" s="152" t="s">
        <v>145</v>
      </c>
      <c r="D218" s="153" t="s">
        <v>578</v>
      </c>
      <c r="E218" s="156">
        <v>60</v>
      </c>
      <c r="F218" s="52"/>
      <c r="G218" s="51">
        <f t="shared" si="15"/>
        <v>0</v>
      </c>
      <c r="H218" s="273"/>
    </row>
    <row r="219" spans="1:9" ht="30" customHeight="1" thickBot="1" x14ac:dyDescent="0.3">
      <c r="A219" s="157" t="s">
        <v>312</v>
      </c>
      <c r="B219" s="139" t="s">
        <v>343</v>
      </c>
      <c r="C219" s="179" t="s">
        <v>255</v>
      </c>
      <c r="D219" s="159" t="s">
        <v>578</v>
      </c>
      <c r="E219" s="160">
        <v>60</v>
      </c>
      <c r="F219" s="50"/>
      <c r="G219" s="49">
        <f t="shared" ref="G219" si="16">ROUND((E219*F219),2)</f>
        <v>0</v>
      </c>
      <c r="H219" s="10" t="s">
        <v>363</v>
      </c>
      <c r="I219" s="11">
        <f>ROUND(SUM(G186:G219),2)</f>
        <v>0</v>
      </c>
    </row>
    <row r="220" spans="1:9" ht="42" thickBot="1" x14ac:dyDescent="0.3">
      <c r="A220" s="14"/>
      <c r="B220" s="14"/>
      <c r="C220" s="14"/>
      <c r="D220" s="13"/>
      <c r="E220" s="18"/>
      <c r="F220" s="27" t="s">
        <v>67</v>
      </c>
      <c r="G220" s="28">
        <f>SUM(G5:G219)</f>
        <v>0</v>
      </c>
    </row>
    <row r="221" spans="1:9" x14ac:dyDescent="0.25">
      <c r="A221" s="17"/>
      <c r="B221" s="17"/>
      <c r="C221" s="16"/>
      <c r="D221" s="16"/>
      <c r="E221" s="19"/>
      <c r="F221" s="16"/>
      <c r="G221" s="15"/>
    </row>
  </sheetData>
  <sheetProtection algorithmName="SHA-512" hashValue="7/7MAbxBRZxTFyrmLjj/AKViE9AdDf8CE6m6D6SetHs94ywe57mXlbG5PwoIgcNmrb9A+5cGim0TvMSgDrqqTw==" saltValue="9wS2goSBZkaPWw/Bqdg2OA==" spinCount="100000" sheet="1" objects="1" scenarios="1"/>
  <mergeCells count="47">
    <mergeCell ref="I157:I159"/>
    <mergeCell ref="H186:H218"/>
    <mergeCell ref="H104:H128"/>
    <mergeCell ref="H130:H139"/>
    <mergeCell ref="H141:H150"/>
    <mergeCell ref="G200:G201"/>
    <mergeCell ref="B200:B202"/>
    <mergeCell ref="A210:A211"/>
    <mergeCell ref="B210:B211"/>
    <mergeCell ref="C200:C201"/>
    <mergeCell ref="A200:A202"/>
    <mergeCell ref="D200:D201"/>
    <mergeCell ref="E200:E201"/>
    <mergeCell ref="F200:F201"/>
    <mergeCell ref="A1:G1"/>
    <mergeCell ref="A3:G3"/>
    <mergeCell ref="A96:A97"/>
    <mergeCell ref="B96:B97"/>
    <mergeCell ref="A87:A88"/>
    <mergeCell ref="B87:B88"/>
    <mergeCell ref="H69:H84"/>
    <mergeCell ref="A78:A79"/>
    <mergeCell ref="B78:B79"/>
    <mergeCell ref="B170:B171"/>
    <mergeCell ref="A170:A171"/>
    <mergeCell ref="B142:B143"/>
    <mergeCell ref="A142:A143"/>
    <mergeCell ref="B156:B159"/>
    <mergeCell ref="A165:A166"/>
    <mergeCell ref="B165:B166"/>
    <mergeCell ref="A160:A161"/>
    <mergeCell ref="B160:B161"/>
    <mergeCell ref="H157:H159"/>
    <mergeCell ref="B191:B192"/>
    <mergeCell ref="A191:A192"/>
    <mergeCell ref="H86:H102"/>
    <mergeCell ref="A118:A119"/>
    <mergeCell ref="B118:B119"/>
    <mergeCell ref="A125:A126"/>
    <mergeCell ref="B125:B126"/>
    <mergeCell ref="A105:A106"/>
    <mergeCell ref="B105:B106"/>
    <mergeCell ref="A112:A113"/>
    <mergeCell ref="B112:B113"/>
    <mergeCell ref="A131:A132"/>
    <mergeCell ref="B131:B132"/>
    <mergeCell ref="A156:A159"/>
  </mergeCells>
  <phoneticPr fontId="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A3C3F-E632-4BD8-99C8-E6FF1DC8BFA0}">
  <dimension ref="A1:I65"/>
  <sheetViews>
    <sheetView topLeftCell="A29" zoomScale="87" zoomScaleNormal="87" workbookViewId="0">
      <selection activeCell="F63" sqref="F63"/>
    </sheetView>
  </sheetViews>
  <sheetFormatPr defaultColWidth="9.21875" defaultRowHeight="13.8" x14ac:dyDescent="0.25"/>
  <cols>
    <col min="1" max="1" width="39.77734375" style="8" customWidth="1"/>
    <col min="2" max="2" width="7" style="83" customWidth="1"/>
    <col min="3" max="3" width="74.77734375" style="5" customWidth="1"/>
    <col min="4" max="4" width="9.21875" style="4"/>
    <col min="5" max="5" width="16.21875" style="4" customWidth="1"/>
    <col min="6" max="6" width="20.77734375" style="6" customWidth="1"/>
    <col min="7" max="7" width="14.77734375" style="4" customWidth="1"/>
    <col min="8" max="8" width="21.5546875" style="7" customWidth="1"/>
    <col min="9" max="9" width="16.21875" style="1" customWidth="1"/>
    <col min="10" max="16384" width="9.21875" style="1"/>
  </cols>
  <sheetData>
    <row r="1" spans="1:9" ht="33.450000000000003" customHeight="1" x14ac:dyDescent="0.25">
      <c r="A1" s="258" t="s">
        <v>193</v>
      </c>
      <c r="B1" s="258"/>
      <c r="C1" s="258"/>
      <c r="D1" s="258"/>
      <c r="E1" s="258"/>
      <c r="F1" s="258"/>
      <c r="G1" s="258"/>
    </row>
    <row r="2" spans="1:9" ht="15" thickBot="1" x14ac:dyDescent="0.3">
      <c r="A2" s="36"/>
      <c r="B2" s="122"/>
      <c r="C2" s="36"/>
      <c r="D2" s="36"/>
      <c r="E2" s="121"/>
      <c r="F2" s="36"/>
      <c r="G2" s="36"/>
    </row>
    <row r="3" spans="1:9" x14ac:dyDescent="0.25">
      <c r="A3" s="278" t="s">
        <v>503</v>
      </c>
      <c r="B3" s="278"/>
      <c r="C3" s="278"/>
      <c r="D3" s="278"/>
      <c r="E3" s="278"/>
      <c r="F3" s="278"/>
      <c r="G3" s="279"/>
    </row>
    <row r="4" spans="1:9" ht="29.4" thickBot="1" x14ac:dyDescent="0.3">
      <c r="A4" s="120" t="s">
        <v>63</v>
      </c>
      <c r="B4" s="119" t="s">
        <v>0</v>
      </c>
      <c r="C4" s="118" t="s">
        <v>1</v>
      </c>
      <c r="D4" s="118" t="s">
        <v>2</v>
      </c>
      <c r="E4" s="117" t="s">
        <v>3</v>
      </c>
      <c r="F4" s="116" t="s">
        <v>489</v>
      </c>
      <c r="G4" s="115" t="s">
        <v>4</v>
      </c>
    </row>
    <row r="5" spans="1:9" x14ac:dyDescent="0.25">
      <c r="A5" s="96" t="s">
        <v>484</v>
      </c>
      <c r="B5" s="113" t="s">
        <v>7</v>
      </c>
      <c r="C5" s="108" t="s">
        <v>488</v>
      </c>
      <c r="D5" s="93" t="s">
        <v>486</v>
      </c>
      <c r="E5" s="114">
        <f>130+180</f>
        <v>310</v>
      </c>
      <c r="F5" s="74"/>
      <c r="G5" s="51">
        <f>ROUND((E5*F5),2)</f>
        <v>0</v>
      </c>
    </row>
    <row r="6" spans="1:9" x14ac:dyDescent="0.25">
      <c r="A6" s="96" t="s">
        <v>484</v>
      </c>
      <c r="B6" s="113" t="s">
        <v>8</v>
      </c>
      <c r="C6" s="108" t="s">
        <v>487</v>
      </c>
      <c r="D6" s="93" t="s">
        <v>486</v>
      </c>
      <c r="E6" s="92">
        <f>130+260</f>
        <v>390</v>
      </c>
      <c r="F6" s="74"/>
      <c r="G6" s="51">
        <f>ROUND((E6*F6),2)</f>
        <v>0</v>
      </c>
    </row>
    <row r="7" spans="1:9" ht="14.4" thickBot="1" x14ac:dyDescent="0.3">
      <c r="A7" s="96" t="s">
        <v>484</v>
      </c>
      <c r="B7" s="113" t="s">
        <v>9</v>
      </c>
      <c r="C7" s="108" t="s">
        <v>485</v>
      </c>
      <c r="D7" s="93" t="s">
        <v>402</v>
      </c>
      <c r="E7" s="92">
        <f>18+12</f>
        <v>30</v>
      </c>
      <c r="F7" s="74"/>
      <c r="G7" s="51">
        <f>ROUND((E7*F7),2)</f>
        <v>0</v>
      </c>
    </row>
    <row r="8" spans="1:9" ht="28.2" thickBot="1" x14ac:dyDescent="0.3">
      <c r="A8" s="96" t="s">
        <v>484</v>
      </c>
      <c r="B8" s="113" t="s">
        <v>10</v>
      </c>
      <c r="C8" s="108" t="s">
        <v>483</v>
      </c>
      <c r="D8" s="93" t="s">
        <v>482</v>
      </c>
      <c r="E8" s="87">
        <f>280+160</f>
        <v>440</v>
      </c>
      <c r="F8" s="112"/>
      <c r="G8" s="51">
        <v>0</v>
      </c>
      <c r="H8" s="10" t="s">
        <v>481</v>
      </c>
      <c r="I8" s="11">
        <f>ROUND(SUM(G5:G8),2)</f>
        <v>0</v>
      </c>
    </row>
    <row r="9" spans="1:9" s="2" customFormat="1" x14ac:dyDescent="0.25">
      <c r="A9" s="101" t="s">
        <v>476</v>
      </c>
      <c r="B9" s="100" t="s">
        <v>16</v>
      </c>
      <c r="C9" s="111" t="s">
        <v>480</v>
      </c>
      <c r="D9" s="98" t="s">
        <v>402</v>
      </c>
      <c r="E9" s="97">
        <f>280+260</f>
        <v>540</v>
      </c>
      <c r="F9" s="110"/>
      <c r="G9" s="54">
        <f t="shared" ref="G9:G40" si="0">ROUND((E9*F9),2)</f>
        <v>0</v>
      </c>
      <c r="H9" s="3"/>
    </row>
    <row r="10" spans="1:9" s="2" customFormat="1" x14ac:dyDescent="0.25">
      <c r="A10" s="96" t="s">
        <v>478</v>
      </c>
      <c r="B10" s="109" t="s">
        <v>17</v>
      </c>
      <c r="C10" s="108" t="s">
        <v>604</v>
      </c>
      <c r="D10" s="93" t="s">
        <v>126</v>
      </c>
      <c r="E10" s="92">
        <f>38+40</f>
        <v>78</v>
      </c>
      <c r="F10" s="107"/>
      <c r="G10" s="51">
        <f t="shared" si="0"/>
        <v>0</v>
      </c>
      <c r="H10" s="3"/>
    </row>
    <row r="11" spans="1:9" s="2" customFormat="1" x14ac:dyDescent="0.25">
      <c r="A11" s="96" t="s">
        <v>478</v>
      </c>
      <c r="B11" s="109" t="s">
        <v>18</v>
      </c>
      <c r="C11" s="108" t="s">
        <v>479</v>
      </c>
      <c r="D11" s="93" t="s">
        <v>486</v>
      </c>
      <c r="E11" s="92">
        <v>28</v>
      </c>
      <c r="F11" s="107"/>
      <c r="G11" s="51">
        <f t="shared" si="0"/>
        <v>0</v>
      </c>
      <c r="H11" s="3"/>
    </row>
    <row r="12" spans="1:9" s="2" customFormat="1" ht="14.4" thickBot="1" x14ac:dyDescent="0.3">
      <c r="A12" s="96" t="s">
        <v>478</v>
      </c>
      <c r="B12" s="109" t="s">
        <v>19</v>
      </c>
      <c r="C12" s="108" t="s">
        <v>477</v>
      </c>
      <c r="D12" s="93" t="s">
        <v>402</v>
      </c>
      <c r="E12" s="92">
        <v>7</v>
      </c>
      <c r="F12" s="107"/>
      <c r="G12" s="51">
        <f t="shared" si="0"/>
        <v>0</v>
      </c>
      <c r="H12" s="3"/>
    </row>
    <row r="13" spans="1:9" s="2" customFormat="1" ht="28.2" thickBot="1" x14ac:dyDescent="0.3">
      <c r="A13" s="91" t="s">
        <v>476</v>
      </c>
      <c r="B13" s="106" t="s">
        <v>20</v>
      </c>
      <c r="C13" s="105" t="s">
        <v>574</v>
      </c>
      <c r="D13" s="104" t="s">
        <v>127</v>
      </c>
      <c r="E13" s="87">
        <v>17.5</v>
      </c>
      <c r="F13" s="103"/>
      <c r="G13" s="49">
        <f t="shared" si="0"/>
        <v>0</v>
      </c>
      <c r="H13" s="10" t="s">
        <v>475</v>
      </c>
      <c r="I13" s="11">
        <f>ROUND(SUM(G9:G13),2)</f>
        <v>0</v>
      </c>
    </row>
    <row r="14" spans="1:9" s="2" customFormat="1" x14ac:dyDescent="0.25">
      <c r="A14" s="101" t="s">
        <v>411</v>
      </c>
      <c r="B14" s="100" t="s">
        <v>40</v>
      </c>
      <c r="C14" s="99" t="s">
        <v>474</v>
      </c>
      <c r="D14" s="98" t="s">
        <v>486</v>
      </c>
      <c r="E14" s="97">
        <f>28+90</f>
        <v>118</v>
      </c>
      <c r="F14" s="58"/>
      <c r="G14" s="54">
        <f t="shared" si="0"/>
        <v>0</v>
      </c>
      <c r="H14" s="3"/>
    </row>
    <row r="15" spans="1:9" s="2" customFormat="1" x14ac:dyDescent="0.25">
      <c r="A15" s="96" t="s">
        <v>411</v>
      </c>
      <c r="B15" s="53" t="s">
        <v>41</v>
      </c>
      <c r="C15" s="94" t="s">
        <v>473</v>
      </c>
      <c r="D15" s="93" t="s">
        <v>402</v>
      </c>
      <c r="E15" s="92">
        <f>8+6.5</f>
        <v>14.5</v>
      </c>
      <c r="F15" s="57"/>
      <c r="G15" s="51">
        <f t="shared" si="0"/>
        <v>0</v>
      </c>
      <c r="H15" s="3"/>
    </row>
    <row r="16" spans="1:9" s="2" customFormat="1" x14ac:dyDescent="0.25">
      <c r="A16" s="96" t="s">
        <v>411</v>
      </c>
      <c r="B16" s="102" t="s">
        <v>42</v>
      </c>
      <c r="C16" s="94" t="s">
        <v>472</v>
      </c>
      <c r="D16" s="93" t="s">
        <v>486</v>
      </c>
      <c r="E16" s="92">
        <v>298</v>
      </c>
      <c r="F16" s="57"/>
      <c r="G16" s="51">
        <f t="shared" si="0"/>
        <v>0</v>
      </c>
      <c r="H16" s="3"/>
    </row>
    <row r="17" spans="1:8" s="2" customFormat="1" x14ac:dyDescent="0.25">
      <c r="A17" s="96" t="s">
        <v>411</v>
      </c>
      <c r="B17" s="53" t="s">
        <v>43</v>
      </c>
      <c r="C17" s="94" t="s">
        <v>471</v>
      </c>
      <c r="D17" s="93" t="s">
        <v>486</v>
      </c>
      <c r="E17" s="92">
        <v>4</v>
      </c>
      <c r="F17" s="57"/>
      <c r="G17" s="51">
        <f t="shared" si="0"/>
        <v>0</v>
      </c>
      <c r="H17" s="3"/>
    </row>
    <row r="18" spans="1:8" s="2" customFormat="1" x14ac:dyDescent="0.25">
      <c r="A18" s="96" t="s">
        <v>411</v>
      </c>
      <c r="B18" s="53" t="s">
        <v>44</v>
      </c>
      <c r="C18" s="94" t="s">
        <v>470</v>
      </c>
      <c r="D18" s="93" t="s">
        <v>486</v>
      </c>
      <c r="E18" s="92">
        <v>1</v>
      </c>
      <c r="F18" s="57"/>
      <c r="G18" s="51">
        <f t="shared" si="0"/>
        <v>0</v>
      </c>
      <c r="H18" s="3"/>
    </row>
    <row r="19" spans="1:8" s="2" customFormat="1" ht="26.4" x14ac:dyDescent="0.25">
      <c r="A19" s="96" t="s">
        <v>411</v>
      </c>
      <c r="B19" s="102" t="s">
        <v>469</v>
      </c>
      <c r="C19" s="94" t="s">
        <v>468</v>
      </c>
      <c r="D19" s="93" t="s">
        <v>402</v>
      </c>
      <c r="E19" s="92">
        <v>1</v>
      </c>
      <c r="F19" s="57"/>
      <c r="G19" s="51">
        <f t="shared" si="0"/>
        <v>0</v>
      </c>
      <c r="H19" s="3"/>
    </row>
    <row r="20" spans="1:8" s="2" customFormat="1" x14ac:dyDescent="0.25">
      <c r="A20" s="96" t="s">
        <v>411</v>
      </c>
      <c r="B20" s="53" t="s">
        <v>467</v>
      </c>
      <c r="C20" s="94" t="s">
        <v>466</v>
      </c>
      <c r="D20" s="93" t="s">
        <v>127</v>
      </c>
      <c r="E20" s="92">
        <v>26.25</v>
      </c>
      <c r="F20" s="57"/>
      <c r="G20" s="51">
        <f t="shared" si="0"/>
        <v>0</v>
      </c>
      <c r="H20" s="3"/>
    </row>
    <row r="21" spans="1:8" s="2" customFormat="1" x14ac:dyDescent="0.25">
      <c r="A21" s="96" t="s">
        <v>411</v>
      </c>
      <c r="B21" s="53" t="s">
        <v>465</v>
      </c>
      <c r="C21" s="94" t="s">
        <v>429</v>
      </c>
      <c r="D21" s="93" t="s">
        <v>402</v>
      </c>
      <c r="E21" s="92">
        <v>24</v>
      </c>
      <c r="F21" s="57"/>
      <c r="G21" s="51">
        <f t="shared" si="0"/>
        <v>0</v>
      </c>
      <c r="H21" s="3"/>
    </row>
    <row r="22" spans="1:8" s="2" customFormat="1" x14ac:dyDescent="0.25">
      <c r="A22" s="96" t="s">
        <v>411</v>
      </c>
      <c r="B22" s="102" t="s">
        <v>463</v>
      </c>
      <c r="C22" s="137" t="s">
        <v>464</v>
      </c>
      <c r="D22" s="93" t="s">
        <v>125</v>
      </c>
      <c r="E22" s="92">
        <f>2+2</f>
        <v>4</v>
      </c>
      <c r="F22" s="57"/>
      <c r="G22" s="51">
        <f t="shared" si="0"/>
        <v>0</v>
      </c>
      <c r="H22" s="3"/>
    </row>
    <row r="23" spans="1:8" s="2" customFormat="1" x14ac:dyDescent="0.25">
      <c r="A23" s="96" t="s">
        <v>411</v>
      </c>
      <c r="B23" s="102" t="s">
        <v>463</v>
      </c>
      <c r="C23" s="137" t="s">
        <v>459</v>
      </c>
      <c r="D23" s="93" t="s">
        <v>402</v>
      </c>
      <c r="E23" s="92">
        <f>16.8+17.5</f>
        <v>34.299999999999997</v>
      </c>
      <c r="F23" s="57"/>
      <c r="G23" s="51">
        <f t="shared" si="0"/>
        <v>0</v>
      </c>
      <c r="H23" s="3"/>
    </row>
    <row r="24" spans="1:8" s="2" customFormat="1" x14ac:dyDescent="0.25">
      <c r="A24" s="96" t="s">
        <v>411</v>
      </c>
      <c r="B24" s="102" t="s">
        <v>463</v>
      </c>
      <c r="C24" s="137" t="s">
        <v>409</v>
      </c>
      <c r="D24" s="93" t="s">
        <v>133</v>
      </c>
      <c r="E24" s="92">
        <f>3160+2045</f>
        <v>5205</v>
      </c>
      <c r="F24" s="57"/>
      <c r="G24" s="51">
        <f t="shared" si="0"/>
        <v>0</v>
      </c>
      <c r="H24" s="3"/>
    </row>
    <row r="25" spans="1:8" s="2" customFormat="1" x14ac:dyDescent="0.25">
      <c r="A25" s="96" t="s">
        <v>411</v>
      </c>
      <c r="B25" s="53" t="s">
        <v>462</v>
      </c>
      <c r="C25" s="94" t="s">
        <v>461</v>
      </c>
      <c r="D25" s="93" t="s">
        <v>125</v>
      </c>
      <c r="E25" s="92">
        <v>146</v>
      </c>
      <c r="F25" s="57"/>
      <c r="G25" s="51">
        <f t="shared" si="0"/>
        <v>0</v>
      </c>
      <c r="H25" s="3"/>
    </row>
    <row r="26" spans="1:8" s="2" customFormat="1" x14ac:dyDescent="0.25">
      <c r="A26" s="96" t="s">
        <v>411</v>
      </c>
      <c r="B26" s="53" t="s">
        <v>458</v>
      </c>
      <c r="C26" s="94" t="s">
        <v>460</v>
      </c>
      <c r="D26" s="93" t="s">
        <v>125</v>
      </c>
      <c r="E26" s="92">
        <v>1</v>
      </c>
      <c r="F26" s="57"/>
      <c r="G26" s="51">
        <f t="shared" si="0"/>
        <v>0</v>
      </c>
      <c r="H26" s="3"/>
    </row>
    <row r="27" spans="1:8" s="2" customFormat="1" x14ac:dyDescent="0.25">
      <c r="A27" s="96" t="s">
        <v>411</v>
      </c>
      <c r="B27" s="102" t="s">
        <v>458</v>
      </c>
      <c r="C27" s="94" t="s">
        <v>459</v>
      </c>
      <c r="D27" s="93" t="s">
        <v>402</v>
      </c>
      <c r="E27" s="92">
        <v>10.5</v>
      </c>
      <c r="F27" s="57"/>
      <c r="G27" s="51">
        <f t="shared" si="0"/>
        <v>0</v>
      </c>
      <c r="H27" s="3"/>
    </row>
    <row r="28" spans="1:8" s="2" customFormat="1" x14ac:dyDescent="0.25">
      <c r="A28" s="96" t="s">
        <v>411</v>
      </c>
      <c r="B28" s="102" t="s">
        <v>458</v>
      </c>
      <c r="C28" s="94" t="s">
        <v>409</v>
      </c>
      <c r="D28" s="93" t="s">
        <v>133</v>
      </c>
      <c r="E28" s="92">
        <v>3200</v>
      </c>
      <c r="F28" s="57"/>
      <c r="G28" s="51">
        <f t="shared" si="0"/>
        <v>0</v>
      </c>
      <c r="H28" s="3"/>
    </row>
    <row r="29" spans="1:8" s="2" customFormat="1" x14ac:dyDescent="0.25">
      <c r="A29" s="96" t="s">
        <v>411</v>
      </c>
      <c r="B29" s="102" t="s">
        <v>457</v>
      </c>
      <c r="C29" s="94" t="s">
        <v>456</v>
      </c>
      <c r="D29" s="93" t="s">
        <v>486</v>
      </c>
      <c r="E29" s="92">
        <v>80</v>
      </c>
      <c r="F29" s="57"/>
      <c r="G29" s="51">
        <f t="shared" si="0"/>
        <v>0</v>
      </c>
      <c r="H29" s="3"/>
    </row>
    <row r="30" spans="1:8" s="2" customFormat="1" x14ac:dyDescent="0.25">
      <c r="A30" s="96" t="s">
        <v>411</v>
      </c>
      <c r="B30" s="53" t="s">
        <v>455</v>
      </c>
      <c r="C30" s="94" t="s">
        <v>454</v>
      </c>
      <c r="D30" s="93" t="s">
        <v>486</v>
      </c>
      <c r="E30" s="92">
        <v>80</v>
      </c>
      <c r="F30" s="57"/>
      <c r="G30" s="51">
        <f t="shared" si="0"/>
        <v>0</v>
      </c>
      <c r="H30" s="3"/>
    </row>
    <row r="31" spans="1:8" s="2" customFormat="1" ht="26.4" x14ac:dyDescent="0.25">
      <c r="A31" s="96" t="s">
        <v>411</v>
      </c>
      <c r="B31" s="53" t="s">
        <v>453</v>
      </c>
      <c r="C31" s="94" t="s">
        <v>452</v>
      </c>
      <c r="D31" s="93" t="s">
        <v>486</v>
      </c>
      <c r="E31" s="92">
        <v>90</v>
      </c>
      <c r="F31" s="57"/>
      <c r="G31" s="51">
        <f t="shared" si="0"/>
        <v>0</v>
      </c>
      <c r="H31" s="3"/>
    </row>
    <row r="32" spans="1:8" s="2" customFormat="1" ht="26.4" x14ac:dyDescent="0.25">
      <c r="A32" s="96" t="s">
        <v>411</v>
      </c>
      <c r="B32" s="102" t="s">
        <v>451</v>
      </c>
      <c r="C32" s="94" t="s">
        <v>450</v>
      </c>
      <c r="D32" s="93" t="s">
        <v>486</v>
      </c>
      <c r="E32" s="92">
        <v>90</v>
      </c>
      <c r="F32" s="57"/>
      <c r="G32" s="51">
        <f t="shared" si="0"/>
        <v>0</v>
      </c>
      <c r="H32" s="3"/>
    </row>
    <row r="33" spans="1:8" s="2" customFormat="1" x14ac:dyDescent="0.25">
      <c r="A33" s="96" t="s">
        <v>411</v>
      </c>
      <c r="B33" s="53" t="s">
        <v>449</v>
      </c>
      <c r="C33" s="94" t="s">
        <v>523</v>
      </c>
      <c r="D33" s="93"/>
      <c r="E33" s="92"/>
      <c r="F33" s="57"/>
      <c r="G33" s="51">
        <f t="shared" si="0"/>
        <v>0</v>
      </c>
      <c r="H33" s="3"/>
    </row>
    <row r="34" spans="1:8" s="2" customFormat="1" x14ac:dyDescent="0.25">
      <c r="A34" s="96" t="s">
        <v>411</v>
      </c>
      <c r="B34" s="53" t="s">
        <v>524</v>
      </c>
      <c r="C34" s="94" t="s">
        <v>418</v>
      </c>
      <c r="D34" s="93" t="s">
        <v>402</v>
      </c>
      <c r="E34" s="92">
        <v>280</v>
      </c>
      <c r="F34" s="57"/>
      <c r="G34" s="51">
        <f t="shared" si="0"/>
        <v>0</v>
      </c>
      <c r="H34" s="3"/>
    </row>
    <row r="35" spans="1:8" s="2" customFormat="1" x14ac:dyDescent="0.25">
      <c r="A35" s="96" t="s">
        <v>411</v>
      </c>
      <c r="B35" s="53" t="s">
        <v>525</v>
      </c>
      <c r="C35" s="94" t="s">
        <v>416</v>
      </c>
      <c r="D35" s="93" t="s">
        <v>402</v>
      </c>
      <c r="E35" s="92">
        <v>50</v>
      </c>
      <c r="F35" s="57"/>
      <c r="G35" s="51">
        <f t="shared" si="0"/>
        <v>0</v>
      </c>
      <c r="H35" s="3"/>
    </row>
    <row r="36" spans="1:8" s="2" customFormat="1" x14ac:dyDescent="0.25">
      <c r="A36" s="96" t="s">
        <v>411</v>
      </c>
      <c r="B36" s="53" t="s">
        <v>444</v>
      </c>
      <c r="C36" s="131" t="s">
        <v>448</v>
      </c>
      <c r="D36" s="132" t="s">
        <v>125</v>
      </c>
      <c r="E36" s="133">
        <v>10</v>
      </c>
      <c r="F36" s="57"/>
      <c r="G36" s="51">
        <f t="shared" si="0"/>
        <v>0</v>
      </c>
      <c r="H36" s="3"/>
    </row>
    <row r="37" spans="1:8" s="2" customFormat="1" x14ac:dyDescent="0.25">
      <c r="A37" s="96" t="s">
        <v>411</v>
      </c>
      <c r="B37" s="102" t="s">
        <v>444</v>
      </c>
      <c r="C37" s="94" t="s">
        <v>447</v>
      </c>
      <c r="D37" s="93" t="s">
        <v>125</v>
      </c>
      <c r="E37" s="92">
        <v>80</v>
      </c>
      <c r="F37" s="57"/>
      <c r="G37" s="51">
        <f t="shared" si="0"/>
        <v>0</v>
      </c>
      <c r="H37" s="3"/>
    </row>
    <row r="38" spans="1:8" s="2" customFormat="1" x14ac:dyDescent="0.25">
      <c r="A38" s="96" t="s">
        <v>411</v>
      </c>
      <c r="B38" s="102" t="s">
        <v>444</v>
      </c>
      <c r="C38" s="94" t="s">
        <v>446</v>
      </c>
      <c r="D38" s="93" t="s">
        <v>133</v>
      </c>
      <c r="E38" s="92">
        <v>3</v>
      </c>
      <c r="F38" s="57"/>
      <c r="G38" s="51">
        <f t="shared" si="0"/>
        <v>0</v>
      </c>
      <c r="H38" s="3"/>
    </row>
    <row r="39" spans="1:8" s="2" customFormat="1" x14ac:dyDescent="0.25">
      <c r="A39" s="96" t="s">
        <v>411</v>
      </c>
      <c r="B39" s="102" t="s">
        <v>444</v>
      </c>
      <c r="C39" s="94" t="s">
        <v>445</v>
      </c>
      <c r="D39" s="93" t="s">
        <v>133</v>
      </c>
      <c r="E39" s="92">
        <v>536</v>
      </c>
      <c r="F39" s="57"/>
      <c r="G39" s="51">
        <f t="shared" si="0"/>
        <v>0</v>
      </c>
      <c r="H39" s="3"/>
    </row>
    <row r="40" spans="1:8" s="2" customFormat="1" x14ac:dyDescent="0.25">
      <c r="A40" s="96" t="s">
        <v>411</v>
      </c>
      <c r="B40" s="102" t="s">
        <v>444</v>
      </c>
      <c r="C40" s="94" t="s">
        <v>443</v>
      </c>
      <c r="D40" s="93" t="s">
        <v>125</v>
      </c>
      <c r="E40" s="92">
        <v>80</v>
      </c>
      <c r="F40" s="57"/>
      <c r="G40" s="51">
        <f t="shared" si="0"/>
        <v>0</v>
      </c>
      <c r="H40" s="3"/>
    </row>
    <row r="41" spans="1:8" s="2" customFormat="1" x14ac:dyDescent="0.25">
      <c r="A41" s="96" t="s">
        <v>411</v>
      </c>
      <c r="B41" s="102" t="s">
        <v>442</v>
      </c>
      <c r="C41" s="94" t="s">
        <v>441</v>
      </c>
      <c r="D41" s="93" t="s">
        <v>402</v>
      </c>
      <c r="E41" s="92">
        <v>4.5999999999999996</v>
      </c>
      <c r="F41" s="57"/>
      <c r="G41" s="51">
        <f t="shared" ref="G41:G63" si="1">ROUND((E41*F41),2)</f>
        <v>0</v>
      </c>
      <c r="H41" s="3"/>
    </row>
    <row r="42" spans="1:8" s="2" customFormat="1" x14ac:dyDescent="0.25">
      <c r="A42" s="96" t="s">
        <v>411</v>
      </c>
      <c r="B42" s="102" t="s">
        <v>440</v>
      </c>
      <c r="C42" s="94" t="s">
        <v>439</v>
      </c>
      <c r="D42" s="93" t="s">
        <v>127</v>
      </c>
      <c r="E42" s="92">
        <v>31</v>
      </c>
      <c r="F42" s="57"/>
      <c r="G42" s="51">
        <f t="shared" si="1"/>
        <v>0</v>
      </c>
      <c r="H42" s="3"/>
    </row>
    <row r="43" spans="1:8" s="2" customFormat="1" x14ac:dyDescent="0.25">
      <c r="A43" s="96" t="s">
        <v>411</v>
      </c>
      <c r="B43" s="102" t="s">
        <v>438</v>
      </c>
      <c r="C43" s="94" t="s">
        <v>437</v>
      </c>
      <c r="D43" s="93" t="s">
        <v>127</v>
      </c>
      <c r="E43" s="92">
        <v>10</v>
      </c>
      <c r="F43" s="57"/>
      <c r="G43" s="51">
        <f t="shared" si="1"/>
        <v>0</v>
      </c>
      <c r="H43" s="3"/>
    </row>
    <row r="44" spans="1:8" s="2" customFormat="1" x14ac:dyDescent="0.25">
      <c r="A44" s="96" t="s">
        <v>411</v>
      </c>
      <c r="B44" s="102" t="s">
        <v>436</v>
      </c>
      <c r="C44" s="94" t="s">
        <v>435</v>
      </c>
      <c r="D44" s="93" t="s">
        <v>127</v>
      </c>
      <c r="E44" s="92">
        <v>10</v>
      </c>
      <c r="F44" s="57"/>
      <c r="G44" s="51">
        <f t="shared" si="1"/>
        <v>0</v>
      </c>
      <c r="H44" s="3"/>
    </row>
    <row r="45" spans="1:8" s="2" customFormat="1" x14ac:dyDescent="0.25">
      <c r="A45" s="96" t="s">
        <v>411</v>
      </c>
      <c r="B45" s="102" t="s">
        <v>434</v>
      </c>
      <c r="C45" s="94" t="s">
        <v>433</v>
      </c>
      <c r="D45" s="93" t="s">
        <v>420</v>
      </c>
      <c r="E45" s="92">
        <v>154</v>
      </c>
      <c r="F45" s="57"/>
      <c r="G45" s="51">
        <f t="shared" si="1"/>
        <v>0</v>
      </c>
      <c r="H45" s="3"/>
    </row>
    <row r="46" spans="1:8" s="2" customFormat="1" x14ac:dyDescent="0.25">
      <c r="A46" s="96" t="s">
        <v>411</v>
      </c>
      <c r="B46" s="102" t="s">
        <v>432</v>
      </c>
      <c r="C46" s="94" t="s">
        <v>431</v>
      </c>
      <c r="D46" s="93" t="s">
        <v>420</v>
      </c>
      <c r="E46" s="92">
        <v>94</v>
      </c>
      <c r="F46" s="57"/>
      <c r="G46" s="51">
        <f t="shared" si="1"/>
        <v>0</v>
      </c>
      <c r="H46" s="3"/>
    </row>
    <row r="47" spans="1:8" s="2" customFormat="1" x14ac:dyDescent="0.25">
      <c r="A47" s="96" t="s">
        <v>411</v>
      </c>
      <c r="B47" s="102" t="s">
        <v>430</v>
      </c>
      <c r="C47" s="94" t="s">
        <v>429</v>
      </c>
      <c r="D47" s="93" t="s">
        <v>402</v>
      </c>
      <c r="E47" s="92">
        <v>35</v>
      </c>
      <c r="F47" s="57"/>
      <c r="G47" s="51">
        <f t="shared" si="1"/>
        <v>0</v>
      </c>
      <c r="H47" s="3"/>
    </row>
    <row r="48" spans="1:8" s="2" customFormat="1" x14ac:dyDescent="0.25">
      <c r="A48" s="96" t="s">
        <v>411</v>
      </c>
      <c r="B48" s="102" t="s">
        <v>428</v>
      </c>
      <c r="C48" s="94" t="s">
        <v>427</v>
      </c>
      <c r="D48" s="93" t="s">
        <v>420</v>
      </c>
      <c r="E48" s="92">
        <v>70</v>
      </c>
      <c r="F48" s="57"/>
      <c r="G48" s="51">
        <f t="shared" si="1"/>
        <v>0</v>
      </c>
      <c r="H48" s="3"/>
    </row>
    <row r="49" spans="1:9" s="2" customFormat="1" x14ac:dyDescent="0.25">
      <c r="A49" s="96" t="s">
        <v>411</v>
      </c>
      <c r="B49" s="102" t="s">
        <v>426</v>
      </c>
      <c r="C49" s="94" t="s">
        <v>425</v>
      </c>
      <c r="D49" s="93" t="s">
        <v>126</v>
      </c>
      <c r="E49" s="92">
        <v>24.85</v>
      </c>
      <c r="F49" s="57"/>
      <c r="G49" s="51">
        <f t="shared" si="1"/>
        <v>0</v>
      </c>
      <c r="H49" s="3"/>
    </row>
    <row r="50" spans="1:9" s="2" customFormat="1" x14ac:dyDescent="0.25">
      <c r="A50" s="96" t="s">
        <v>411</v>
      </c>
      <c r="B50" s="102" t="s">
        <v>424</v>
      </c>
      <c r="C50" s="94" t="s">
        <v>423</v>
      </c>
      <c r="D50" s="93" t="s">
        <v>420</v>
      </c>
      <c r="E50" s="92">
        <v>32</v>
      </c>
      <c r="F50" s="57"/>
      <c r="G50" s="51">
        <f t="shared" si="1"/>
        <v>0</v>
      </c>
      <c r="H50" s="3"/>
    </row>
    <row r="51" spans="1:9" s="2" customFormat="1" x14ac:dyDescent="0.25">
      <c r="A51" s="96" t="s">
        <v>411</v>
      </c>
      <c r="B51" s="102" t="s">
        <v>422</v>
      </c>
      <c r="C51" s="94" t="s">
        <v>421</v>
      </c>
      <c r="D51" s="93" t="s">
        <v>420</v>
      </c>
      <c r="E51" s="92">
        <v>32</v>
      </c>
      <c r="F51" s="57"/>
      <c r="G51" s="51">
        <f t="shared" si="1"/>
        <v>0</v>
      </c>
      <c r="H51" s="3"/>
    </row>
    <row r="52" spans="1:9" s="2" customFormat="1" x14ac:dyDescent="0.25">
      <c r="A52" s="96" t="s">
        <v>411</v>
      </c>
      <c r="B52" s="102" t="s">
        <v>417</v>
      </c>
      <c r="C52" s="131" t="s">
        <v>419</v>
      </c>
      <c r="D52" s="93"/>
      <c r="E52" s="92"/>
      <c r="F52" s="57"/>
      <c r="G52" s="51">
        <f t="shared" si="1"/>
        <v>0</v>
      </c>
      <c r="H52" s="3"/>
    </row>
    <row r="53" spans="1:9" s="2" customFormat="1" x14ac:dyDescent="0.25">
      <c r="A53" s="96" t="s">
        <v>411</v>
      </c>
      <c r="B53" s="102" t="s">
        <v>526</v>
      </c>
      <c r="C53" s="94" t="s">
        <v>418</v>
      </c>
      <c r="D53" s="93" t="s">
        <v>402</v>
      </c>
      <c r="E53" s="92">
        <v>220</v>
      </c>
      <c r="F53" s="57"/>
      <c r="G53" s="51">
        <f t="shared" si="1"/>
        <v>0</v>
      </c>
      <c r="H53" s="3"/>
    </row>
    <row r="54" spans="1:9" s="2" customFormat="1" x14ac:dyDescent="0.25">
      <c r="A54" s="96" t="s">
        <v>411</v>
      </c>
      <c r="B54" s="102" t="s">
        <v>527</v>
      </c>
      <c r="C54" s="94" t="s">
        <v>416</v>
      </c>
      <c r="D54" s="93" t="s">
        <v>402</v>
      </c>
      <c r="E54" s="92">
        <v>110</v>
      </c>
      <c r="F54" s="57"/>
      <c r="G54" s="51">
        <f t="shared" si="1"/>
        <v>0</v>
      </c>
      <c r="H54" s="3"/>
    </row>
    <row r="55" spans="1:9" s="2" customFormat="1" x14ac:dyDescent="0.25">
      <c r="A55" s="96" t="s">
        <v>411</v>
      </c>
      <c r="B55" s="102" t="s">
        <v>415</v>
      </c>
      <c r="C55" s="94" t="s">
        <v>414</v>
      </c>
      <c r="D55" s="93" t="s">
        <v>402</v>
      </c>
      <c r="E55" s="92">
        <v>0.4</v>
      </c>
      <c r="F55" s="57"/>
      <c r="G55" s="51">
        <f t="shared" si="1"/>
        <v>0</v>
      </c>
      <c r="H55" s="3"/>
    </row>
    <row r="56" spans="1:9" s="2" customFormat="1" x14ac:dyDescent="0.25">
      <c r="A56" s="96" t="s">
        <v>411</v>
      </c>
      <c r="B56" s="102" t="s">
        <v>410</v>
      </c>
      <c r="C56" s="94" t="s">
        <v>413</v>
      </c>
      <c r="D56" s="93" t="s">
        <v>125</v>
      </c>
      <c r="E56" s="92">
        <v>2</v>
      </c>
      <c r="F56" s="57"/>
      <c r="G56" s="51">
        <f t="shared" si="1"/>
        <v>0</v>
      </c>
      <c r="H56" s="3"/>
    </row>
    <row r="57" spans="1:9" s="2" customFormat="1" ht="14.4" thickBot="1" x14ac:dyDescent="0.3">
      <c r="A57" s="96" t="s">
        <v>411</v>
      </c>
      <c r="B57" s="102" t="s">
        <v>410</v>
      </c>
      <c r="C57" s="94" t="s">
        <v>412</v>
      </c>
      <c r="D57" s="93" t="s">
        <v>402</v>
      </c>
      <c r="E57" s="92">
        <v>0.28000000000000003</v>
      </c>
      <c r="F57" s="57"/>
      <c r="G57" s="51">
        <f t="shared" si="1"/>
        <v>0</v>
      </c>
      <c r="H57" s="3"/>
    </row>
    <row r="58" spans="1:9" s="2" customFormat="1" ht="28.2" thickBot="1" x14ac:dyDescent="0.3">
      <c r="A58" s="96" t="s">
        <v>411</v>
      </c>
      <c r="B58" s="102" t="s">
        <v>410</v>
      </c>
      <c r="C58" s="94" t="s">
        <v>409</v>
      </c>
      <c r="D58" s="93" t="s">
        <v>133</v>
      </c>
      <c r="E58" s="92">
        <v>15</v>
      </c>
      <c r="F58" s="57"/>
      <c r="G58" s="51">
        <f t="shared" si="1"/>
        <v>0</v>
      </c>
      <c r="H58" s="10" t="s">
        <v>408</v>
      </c>
      <c r="I58" s="11">
        <f>ROUND(SUM(G14:G58),2)</f>
        <v>0</v>
      </c>
    </row>
    <row r="59" spans="1:9" s="2" customFormat="1" x14ac:dyDescent="0.25">
      <c r="A59" s="101" t="s">
        <v>404</v>
      </c>
      <c r="B59" s="100" t="s">
        <v>24</v>
      </c>
      <c r="C59" s="99" t="s">
        <v>407</v>
      </c>
      <c r="D59" s="98" t="s">
        <v>402</v>
      </c>
      <c r="E59" s="97">
        <f>18+12</f>
        <v>30</v>
      </c>
      <c r="F59" s="55"/>
      <c r="G59" s="54">
        <f t="shared" si="1"/>
        <v>0</v>
      </c>
      <c r="H59" s="3"/>
    </row>
    <row r="60" spans="1:9" s="2" customFormat="1" ht="39.6" x14ac:dyDescent="0.25">
      <c r="A60" s="96" t="s">
        <v>404</v>
      </c>
      <c r="B60" s="95" t="s">
        <v>25</v>
      </c>
      <c r="C60" s="94" t="s">
        <v>528</v>
      </c>
      <c r="D60" s="93" t="s">
        <v>486</v>
      </c>
      <c r="E60" s="92">
        <v>28</v>
      </c>
      <c r="F60" s="52"/>
      <c r="G60" s="51">
        <f t="shared" si="1"/>
        <v>0</v>
      </c>
      <c r="H60" s="3"/>
    </row>
    <row r="61" spans="1:9" s="2" customFormat="1" x14ac:dyDescent="0.25">
      <c r="A61" s="96" t="s">
        <v>404</v>
      </c>
      <c r="B61" s="53" t="s">
        <v>26</v>
      </c>
      <c r="C61" s="94" t="s">
        <v>406</v>
      </c>
      <c r="D61" s="93" t="s">
        <v>486</v>
      </c>
      <c r="E61" s="92">
        <f>75+120</f>
        <v>195</v>
      </c>
      <c r="F61" s="52"/>
      <c r="G61" s="51">
        <f t="shared" si="1"/>
        <v>0</v>
      </c>
      <c r="H61" s="3"/>
    </row>
    <row r="62" spans="1:9" s="2" customFormat="1" ht="27" thickBot="1" x14ac:dyDescent="0.3">
      <c r="A62" s="96" t="s">
        <v>404</v>
      </c>
      <c r="B62" s="95" t="s">
        <v>27</v>
      </c>
      <c r="C62" s="94" t="s">
        <v>405</v>
      </c>
      <c r="D62" s="93" t="s">
        <v>486</v>
      </c>
      <c r="E62" s="92">
        <f>75+120</f>
        <v>195</v>
      </c>
      <c r="F62" s="52"/>
      <c r="G62" s="51">
        <f t="shared" si="1"/>
        <v>0</v>
      </c>
      <c r="H62" s="3"/>
    </row>
    <row r="63" spans="1:9" s="2" customFormat="1" ht="28.2" thickBot="1" x14ac:dyDescent="0.3">
      <c r="A63" s="91" t="s">
        <v>404</v>
      </c>
      <c r="B63" s="90" t="s">
        <v>45</v>
      </c>
      <c r="C63" s="89" t="s">
        <v>403</v>
      </c>
      <c r="D63" s="88" t="s">
        <v>402</v>
      </c>
      <c r="E63" s="87">
        <f>5.5+14</f>
        <v>19.5</v>
      </c>
      <c r="F63" s="50"/>
      <c r="G63" s="49">
        <f t="shared" si="1"/>
        <v>0</v>
      </c>
      <c r="H63" s="10" t="s">
        <v>401</v>
      </c>
      <c r="I63" s="11">
        <f>ROUND(SUM(G59:G63),2)</f>
        <v>0</v>
      </c>
    </row>
    <row r="64" spans="1:9" ht="42" thickBot="1" x14ac:dyDescent="0.3">
      <c r="A64" s="14"/>
      <c r="B64" s="86"/>
      <c r="C64" s="14"/>
      <c r="D64" s="13"/>
      <c r="E64" s="13"/>
      <c r="F64" s="27" t="s">
        <v>67</v>
      </c>
      <c r="G64" s="28">
        <f>SUM(G5:G63)</f>
        <v>0</v>
      </c>
      <c r="H64" s="9"/>
      <c r="I64" s="12"/>
    </row>
    <row r="65" spans="1:7" ht="14.4" x14ac:dyDescent="0.25">
      <c r="A65" s="17"/>
      <c r="B65" s="85"/>
      <c r="C65" s="16"/>
      <c r="D65" s="16"/>
      <c r="E65" s="84"/>
      <c r="F65" s="16"/>
      <c r="G65" s="15"/>
    </row>
  </sheetData>
  <sheetProtection algorithmName="SHA-512" hashValue="LjOA1yKj4JdyvBAqqXWsCWN6kScxVPU3C0s10wMbmlUoRhW+WhyogGz9hwbhEeBo+srHbIrOrQ6vSwVa43nz0w==" saltValue="Xg3Lelu9JRU6TJYFhpXsEA==" spinCount="100000" sheet="1" objects="1" scenarios="1"/>
  <mergeCells count="2">
    <mergeCell ref="A1:G1"/>
    <mergeCell ref="A3:G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E7FDB-A76C-486C-A557-456DD2B150FD}">
  <dimension ref="A1:I34"/>
  <sheetViews>
    <sheetView topLeftCell="A5" zoomScale="89" zoomScaleNormal="89" workbookViewId="0">
      <selection activeCell="A4" sqref="A4:E32"/>
    </sheetView>
  </sheetViews>
  <sheetFormatPr defaultColWidth="9.21875" defaultRowHeight="13.8" x14ac:dyDescent="0.25"/>
  <cols>
    <col min="1" max="1" width="31.77734375" style="8" bestFit="1" customWidth="1"/>
    <col min="2" max="2" width="8.21875" style="8" bestFit="1" customWidth="1"/>
    <col min="3" max="3" width="77.21875" style="5" customWidth="1"/>
    <col min="4" max="4" width="9.21875" style="4"/>
    <col min="5" max="5" width="16.21875" style="20" customWidth="1"/>
    <col min="6" max="6" width="20.77734375" style="6" customWidth="1"/>
    <col min="7" max="7" width="14.77734375" style="4" customWidth="1"/>
    <col min="8" max="8" width="21.5546875" style="7" customWidth="1"/>
    <col min="9" max="9" width="16.21875" style="1" customWidth="1"/>
    <col min="10" max="16384" width="9.21875" style="1"/>
  </cols>
  <sheetData>
    <row r="1" spans="1:9" ht="40.200000000000003" customHeight="1" x14ac:dyDescent="0.25">
      <c r="A1" s="258" t="s">
        <v>193</v>
      </c>
      <c r="B1" s="258"/>
      <c r="C1" s="258"/>
      <c r="D1" s="258"/>
      <c r="E1" s="258"/>
      <c r="F1" s="258"/>
      <c r="G1" s="258"/>
    </row>
    <row r="2" spans="1:9" ht="21.75" customHeight="1" thickBot="1" x14ac:dyDescent="0.3">
      <c r="A2" s="36"/>
      <c r="B2" s="36"/>
      <c r="C2" s="36"/>
      <c r="D2" s="36"/>
      <c r="E2" s="37"/>
      <c r="F2" s="36"/>
      <c r="G2" s="36"/>
    </row>
    <row r="3" spans="1:9" ht="21.75" customHeight="1" x14ac:dyDescent="0.25">
      <c r="A3" s="278" t="s">
        <v>504</v>
      </c>
      <c r="B3" s="278"/>
      <c r="C3" s="278"/>
      <c r="D3" s="278"/>
      <c r="E3" s="278"/>
      <c r="F3" s="278"/>
      <c r="G3" s="279"/>
    </row>
    <row r="4" spans="1:9" ht="28.2" thickBot="1" x14ac:dyDescent="0.3">
      <c r="A4" s="82" t="s">
        <v>63</v>
      </c>
      <c r="B4" s="82" t="s">
        <v>0</v>
      </c>
      <c r="C4" s="82" t="s">
        <v>1</v>
      </c>
      <c r="D4" s="82" t="s">
        <v>2</v>
      </c>
      <c r="E4" s="81" t="s">
        <v>3</v>
      </c>
      <c r="F4" s="80" t="s">
        <v>400</v>
      </c>
      <c r="G4" s="79" t="s">
        <v>4</v>
      </c>
    </row>
    <row r="5" spans="1:9" ht="18.600000000000001" x14ac:dyDescent="0.3">
      <c r="A5" s="78" t="s">
        <v>373</v>
      </c>
      <c r="B5" s="77" t="s">
        <v>7</v>
      </c>
      <c r="C5" s="190" t="s">
        <v>399</v>
      </c>
      <c r="D5" s="191" t="s">
        <v>593</v>
      </c>
      <c r="E5" s="192">
        <v>1</v>
      </c>
      <c r="F5" s="76"/>
      <c r="G5" s="75">
        <f t="shared" ref="G5:G27" si="0">ROUND((E5*F5),2)</f>
        <v>0</v>
      </c>
    </row>
    <row r="6" spans="1:9" ht="15.6" x14ac:dyDescent="0.3">
      <c r="A6" s="66" t="s">
        <v>373</v>
      </c>
      <c r="B6" s="53" t="s">
        <v>8</v>
      </c>
      <c r="C6" s="193" t="s">
        <v>398</v>
      </c>
      <c r="D6" s="194" t="s">
        <v>125</v>
      </c>
      <c r="E6" s="195">
        <v>1</v>
      </c>
      <c r="F6" s="74"/>
      <c r="G6" s="72">
        <f t="shared" si="0"/>
        <v>0</v>
      </c>
    </row>
    <row r="7" spans="1:9" ht="15.6" x14ac:dyDescent="0.3">
      <c r="A7" s="66" t="s">
        <v>373</v>
      </c>
      <c r="B7" s="53" t="s">
        <v>9</v>
      </c>
      <c r="C7" s="193" t="s">
        <v>397</v>
      </c>
      <c r="D7" s="194" t="s">
        <v>5</v>
      </c>
      <c r="E7" s="195">
        <v>1</v>
      </c>
      <c r="F7" s="74"/>
      <c r="G7" s="72">
        <f t="shared" si="0"/>
        <v>0</v>
      </c>
    </row>
    <row r="8" spans="1:9" ht="15.6" x14ac:dyDescent="0.3">
      <c r="A8" s="66" t="s">
        <v>373</v>
      </c>
      <c r="B8" s="53" t="s">
        <v>10</v>
      </c>
      <c r="C8" s="193" t="s">
        <v>396</v>
      </c>
      <c r="D8" s="194" t="s">
        <v>5</v>
      </c>
      <c r="E8" s="195">
        <v>1</v>
      </c>
      <c r="F8" s="74"/>
      <c r="G8" s="72">
        <f t="shared" si="0"/>
        <v>0</v>
      </c>
    </row>
    <row r="9" spans="1:9" ht="31.2" x14ac:dyDescent="0.3">
      <c r="A9" s="66" t="s">
        <v>373</v>
      </c>
      <c r="B9" s="53" t="s">
        <v>11</v>
      </c>
      <c r="C9" s="196" t="s">
        <v>395</v>
      </c>
      <c r="D9" s="197" t="s">
        <v>126</v>
      </c>
      <c r="E9" s="198">
        <v>900</v>
      </c>
      <c r="F9" s="74"/>
      <c r="G9" s="72">
        <f t="shared" si="0"/>
        <v>0</v>
      </c>
    </row>
    <row r="10" spans="1:9" ht="31.2" x14ac:dyDescent="0.3">
      <c r="A10" s="66" t="s">
        <v>373</v>
      </c>
      <c r="B10" s="56" t="s">
        <v>12</v>
      </c>
      <c r="C10" s="196" t="s">
        <v>394</v>
      </c>
      <c r="D10" s="197" t="s">
        <v>126</v>
      </c>
      <c r="E10" s="198">
        <v>92</v>
      </c>
      <c r="F10" s="73"/>
      <c r="G10" s="72">
        <f t="shared" si="0"/>
        <v>0</v>
      </c>
    </row>
    <row r="11" spans="1:9" ht="15.6" x14ac:dyDescent="0.3">
      <c r="A11" s="66" t="s">
        <v>373</v>
      </c>
      <c r="B11" s="67" t="s">
        <v>13</v>
      </c>
      <c r="C11" s="196" t="s">
        <v>393</v>
      </c>
      <c r="D11" s="197" t="s">
        <v>126</v>
      </c>
      <c r="E11" s="198">
        <v>992</v>
      </c>
      <c r="F11" s="71"/>
      <c r="G11" s="64">
        <f t="shared" si="0"/>
        <v>0</v>
      </c>
    </row>
    <row r="12" spans="1:9" ht="15.6" x14ac:dyDescent="0.3">
      <c r="A12" s="66" t="s">
        <v>373</v>
      </c>
      <c r="B12" s="67" t="s">
        <v>14</v>
      </c>
      <c r="C12" s="196" t="s">
        <v>392</v>
      </c>
      <c r="D12" s="197" t="s">
        <v>126</v>
      </c>
      <c r="E12" s="198">
        <v>992</v>
      </c>
      <c r="F12" s="71"/>
      <c r="G12" s="64">
        <f t="shared" si="0"/>
        <v>0</v>
      </c>
      <c r="H12" s="9"/>
    </row>
    <row r="13" spans="1:9" ht="18.600000000000001" x14ac:dyDescent="0.3">
      <c r="A13" s="66" t="s">
        <v>373</v>
      </c>
      <c r="B13" s="67" t="s">
        <v>15</v>
      </c>
      <c r="C13" s="196" t="s">
        <v>391</v>
      </c>
      <c r="D13" s="199" t="s">
        <v>594</v>
      </c>
      <c r="E13" s="198">
        <v>66</v>
      </c>
      <c r="F13" s="71"/>
      <c r="G13" s="69">
        <f t="shared" si="0"/>
        <v>0</v>
      </c>
      <c r="H13" s="24"/>
      <c r="I13" s="12"/>
    </row>
    <row r="14" spans="1:9" s="2" customFormat="1" ht="31.2" x14ac:dyDescent="0.3">
      <c r="A14" s="66" t="s">
        <v>373</v>
      </c>
      <c r="B14" s="67" t="s">
        <v>73</v>
      </c>
      <c r="C14" s="196" t="s">
        <v>390</v>
      </c>
      <c r="D14" s="197" t="s">
        <v>126</v>
      </c>
      <c r="E14" s="198">
        <v>157</v>
      </c>
      <c r="F14" s="70"/>
      <c r="G14" s="68">
        <f t="shared" si="0"/>
        <v>0</v>
      </c>
      <c r="H14" s="3"/>
    </row>
    <row r="15" spans="1:9" s="2" customFormat="1" ht="18.600000000000001" x14ac:dyDescent="0.3">
      <c r="A15" s="66" t="s">
        <v>373</v>
      </c>
      <c r="B15" s="67" t="s">
        <v>74</v>
      </c>
      <c r="C15" s="196" t="s">
        <v>389</v>
      </c>
      <c r="D15" s="197" t="s">
        <v>593</v>
      </c>
      <c r="E15" s="198">
        <v>562</v>
      </c>
      <c r="F15" s="70"/>
      <c r="G15" s="64">
        <f t="shared" si="0"/>
        <v>0</v>
      </c>
      <c r="H15" s="3"/>
    </row>
    <row r="16" spans="1:9" s="2" customFormat="1" ht="18.600000000000001" x14ac:dyDescent="0.3">
      <c r="A16" s="66" t="s">
        <v>373</v>
      </c>
      <c r="B16" s="67" t="s">
        <v>75</v>
      </c>
      <c r="C16" s="196" t="s">
        <v>388</v>
      </c>
      <c r="D16" s="197" t="s">
        <v>595</v>
      </c>
      <c r="E16" s="198">
        <v>562</v>
      </c>
      <c r="F16" s="70"/>
      <c r="G16" s="64">
        <f t="shared" si="0"/>
        <v>0</v>
      </c>
      <c r="H16" s="3"/>
    </row>
    <row r="17" spans="1:9" s="2" customFormat="1" ht="15.6" x14ac:dyDescent="0.3">
      <c r="A17" s="66" t="s">
        <v>373</v>
      </c>
      <c r="B17" s="67" t="s">
        <v>76</v>
      </c>
      <c r="C17" s="196" t="s">
        <v>387</v>
      </c>
      <c r="D17" s="197" t="s">
        <v>126</v>
      </c>
      <c r="E17" s="198">
        <v>1149</v>
      </c>
      <c r="F17" s="70"/>
      <c r="G17" s="64">
        <f t="shared" si="0"/>
        <v>0</v>
      </c>
      <c r="H17" s="3"/>
    </row>
    <row r="18" spans="1:9" s="2" customFormat="1" ht="15.6" x14ac:dyDescent="0.3">
      <c r="A18" s="66" t="s">
        <v>373</v>
      </c>
      <c r="B18" s="67" t="s">
        <v>78</v>
      </c>
      <c r="C18" s="196" t="s">
        <v>386</v>
      </c>
      <c r="D18" s="197" t="s">
        <v>126</v>
      </c>
      <c r="E18" s="198">
        <v>460</v>
      </c>
      <c r="F18" s="70"/>
      <c r="G18" s="64">
        <f t="shared" si="0"/>
        <v>0</v>
      </c>
      <c r="H18" s="3"/>
    </row>
    <row r="19" spans="1:9" s="2" customFormat="1" ht="15.6" x14ac:dyDescent="0.3">
      <c r="A19" s="66" t="s">
        <v>373</v>
      </c>
      <c r="B19" s="67" t="s">
        <v>79</v>
      </c>
      <c r="C19" s="196" t="s">
        <v>385</v>
      </c>
      <c r="D19" s="197" t="s">
        <v>125</v>
      </c>
      <c r="E19" s="198">
        <v>84</v>
      </c>
      <c r="F19" s="70"/>
      <c r="G19" s="64">
        <f t="shared" si="0"/>
        <v>0</v>
      </c>
      <c r="H19" s="3"/>
    </row>
    <row r="20" spans="1:9" s="2" customFormat="1" ht="18.600000000000001" x14ac:dyDescent="0.3">
      <c r="A20" s="66" t="s">
        <v>373</v>
      </c>
      <c r="B20" s="67" t="s">
        <v>80</v>
      </c>
      <c r="C20" s="196" t="s">
        <v>596</v>
      </c>
      <c r="D20" s="197" t="s">
        <v>125</v>
      </c>
      <c r="E20" s="198">
        <v>246</v>
      </c>
      <c r="F20" s="70"/>
      <c r="G20" s="64">
        <f t="shared" si="0"/>
        <v>0</v>
      </c>
      <c r="H20" s="3"/>
    </row>
    <row r="21" spans="1:9" s="2" customFormat="1" ht="31.2" x14ac:dyDescent="0.3">
      <c r="A21" s="66" t="s">
        <v>373</v>
      </c>
      <c r="B21" s="67" t="s">
        <v>81</v>
      </c>
      <c r="C21" s="196" t="s">
        <v>384</v>
      </c>
      <c r="D21" s="197" t="s">
        <v>125</v>
      </c>
      <c r="E21" s="198">
        <v>41</v>
      </c>
      <c r="F21" s="70"/>
      <c r="G21" s="64">
        <f t="shared" si="0"/>
        <v>0</v>
      </c>
      <c r="H21" s="3"/>
    </row>
    <row r="22" spans="1:9" s="2" customFormat="1" ht="15.6" x14ac:dyDescent="0.3">
      <c r="A22" s="66" t="s">
        <v>373</v>
      </c>
      <c r="B22" s="67" t="s">
        <v>82</v>
      </c>
      <c r="C22" s="196" t="s">
        <v>383</v>
      </c>
      <c r="D22" s="197" t="s">
        <v>125</v>
      </c>
      <c r="E22" s="198">
        <v>4</v>
      </c>
      <c r="F22" s="70"/>
      <c r="G22" s="64">
        <f t="shared" si="0"/>
        <v>0</v>
      </c>
      <c r="H22" s="3"/>
    </row>
    <row r="23" spans="1:9" s="2" customFormat="1" ht="15.6" x14ac:dyDescent="0.3">
      <c r="A23" s="66" t="s">
        <v>373</v>
      </c>
      <c r="B23" s="67" t="s">
        <v>83</v>
      </c>
      <c r="C23" s="196" t="s">
        <v>382</v>
      </c>
      <c r="D23" s="197" t="s">
        <v>125</v>
      </c>
      <c r="E23" s="198">
        <v>41</v>
      </c>
      <c r="F23" s="70"/>
      <c r="G23" s="64">
        <f t="shared" si="0"/>
        <v>0</v>
      </c>
      <c r="H23" s="9"/>
    </row>
    <row r="24" spans="1:9" s="2" customFormat="1" ht="28.2" customHeight="1" x14ac:dyDescent="0.3">
      <c r="A24" s="66" t="s">
        <v>373</v>
      </c>
      <c r="B24" s="67" t="s">
        <v>84</v>
      </c>
      <c r="C24" s="196" t="s">
        <v>381</v>
      </c>
      <c r="D24" s="197" t="s">
        <v>125</v>
      </c>
      <c r="E24" s="198">
        <v>41</v>
      </c>
      <c r="F24" s="70"/>
      <c r="G24" s="69">
        <f t="shared" si="0"/>
        <v>0</v>
      </c>
      <c r="H24" s="24"/>
      <c r="I24" s="12"/>
    </row>
    <row r="25" spans="1:9" s="2" customFormat="1" ht="15.6" x14ac:dyDescent="0.3">
      <c r="A25" s="66" t="s">
        <v>373</v>
      </c>
      <c r="B25" s="67" t="s">
        <v>85</v>
      </c>
      <c r="C25" s="196" t="s">
        <v>380</v>
      </c>
      <c r="D25" s="197" t="s">
        <v>371</v>
      </c>
      <c r="E25" s="198">
        <v>42</v>
      </c>
      <c r="F25" s="65"/>
      <c r="G25" s="68">
        <f t="shared" si="0"/>
        <v>0</v>
      </c>
      <c r="H25" s="3"/>
    </row>
    <row r="26" spans="1:9" s="2" customFormat="1" ht="15.6" x14ac:dyDescent="0.3">
      <c r="A26" s="66" t="s">
        <v>373</v>
      </c>
      <c r="B26" s="67" t="s">
        <v>86</v>
      </c>
      <c r="C26" s="196" t="s">
        <v>379</v>
      </c>
      <c r="D26" s="197" t="s">
        <v>125</v>
      </c>
      <c r="E26" s="198">
        <v>42</v>
      </c>
      <c r="F26" s="65"/>
      <c r="G26" s="64">
        <f t="shared" si="0"/>
        <v>0</v>
      </c>
      <c r="H26" s="3"/>
    </row>
    <row r="27" spans="1:9" s="2" customFormat="1" ht="15.6" x14ac:dyDescent="0.3">
      <c r="A27" s="66" t="s">
        <v>373</v>
      </c>
      <c r="B27" s="67" t="s">
        <v>87</v>
      </c>
      <c r="C27" s="196" t="s">
        <v>378</v>
      </c>
      <c r="D27" s="197" t="s">
        <v>125</v>
      </c>
      <c r="E27" s="198">
        <v>42</v>
      </c>
      <c r="F27" s="65"/>
      <c r="G27" s="64">
        <f t="shared" si="0"/>
        <v>0</v>
      </c>
      <c r="H27" s="3"/>
    </row>
    <row r="28" spans="1:9" s="2" customFormat="1" ht="15.6" x14ac:dyDescent="0.3">
      <c r="A28" s="66" t="s">
        <v>373</v>
      </c>
      <c r="B28" s="59" t="s">
        <v>88</v>
      </c>
      <c r="C28" s="196" t="s">
        <v>377</v>
      </c>
      <c r="D28" s="197" t="s">
        <v>125</v>
      </c>
      <c r="E28" s="198">
        <v>42</v>
      </c>
      <c r="F28" s="65"/>
      <c r="G28" s="64"/>
      <c r="H28" s="3"/>
    </row>
    <row r="29" spans="1:9" s="2" customFormat="1" ht="15.6" x14ac:dyDescent="0.3">
      <c r="A29" s="66" t="s">
        <v>373</v>
      </c>
      <c r="B29" s="53" t="s">
        <v>89</v>
      </c>
      <c r="C29" s="196" t="s">
        <v>376</v>
      </c>
      <c r="D29" s="197" t="s">
        <v>371</v>
      </c>
      <c r="E29" s="198">
        <v>1</v>
      </c>
      <c r="F29" s="65"/>
      <c r="G29" s="64">
        <f>ROUND((E29*F29),2)</f>
        <v>0</v>
      </c>
      <c r="H29" s="3"/>
    </row>
    <row r="30" spans="1:9" s="2" customFormat="1" ht="15.6" x14ac:dyDescent="0.3">
      <c r="A30" s="66" t="s">
        <v>373</v>
      </c>
      <c r="B30" s="53" t="s">
        <v>90</v>
      </c>
      <c r="C30" s="196" t="s">
        <v>375</v>
      </c>
      <c r="D30" s="197" t="s">
        <v>371</v>
      </c>
      <c r="E30" s="198">
        <v>1</v>
      </c>
      <c r="F30" s="65"/>
      <c r="G30" s="64">
        <f>ROUND((E30*F30),2)</f>
        <v>0</v>
      </c>
      <c r="H30" s="3"/>
    </row>
    <row r="31" spans="1:9" s="2" customFormat="1" ht="16.2" thickBot="1" x14ac:dyDescent="0.35">
      <c r="A31" s="66" t="s">
        <v>373</v>
      </c>
      <c r="B31" s="53" t="s">
        <v>91</v>
      </c>
      <c r="C31" s="196" t="s">
        <v>374</v>
      </c>
      <c r="D31" s="197" t="s">
        <v>371</v>
      </c>
      <c r="E31" s="198">
        <v>1</v>
      </c>
      <c r="F31" s="65"/>
      <c r="G31" s="64">
        <f>ROUND((E31*F31),2)</f>
        <v>0</v>
      </c>
      <c r="H31" s="9"/>
    </row>
    <row r="32" spans="1:9" s="2" customFormat="1" ht="31.8" thickBot="1" x14ac:dyDescent="0.35">
      <c r="A32" s="63" t="s">
        <v>373</v>
      </c>
      <c r="B32" s="62" t="s">
        <v>92</v>
      </c>
      <c r="C32" s="200" t="s">
        <v>372</v>
      </c>
      <c r="D32" s="201" t="s">
        <v>371</v>
      </c>
      <c r="E32" s="202">
        <v>1</v>
      </c>
      <c r="F32" s="61"/>
      <c r="G32" s="60">
        <f>ROUND((E32*F32),2)</f>
        <v>0</v>
      </c>
      <c r="H32" s="26" t="s">
        <v>69</v>
      </c>
      <c r="I32" s="11">
        <f>ROUND(SUM(G5:G32),2)</f>
        <v>0</v>
      </c>
    </row>
    <row r="33" spans="1:9" ht="44.25" customHeight="1" thickBot="1" x14ac:dyDescent="0.3">
      <c r="A33" s="14"/>
      <c r="B33" s="14"/>
      <c r="C33" s="14"/>
      <c r="D33" s="13"/>
      <c r="E33" s="18"/>
      <c r="F33" s="48" t="s">
        <v>67</v>
      </c>
      <c r="G33" s="47">
        <f>SUM(G5:G32)</f>
        <v>0</v>
      </c>
      <c r="H33" s="9"/>
      <c r="I33" s="12"/>
    </row>
    <row r="34" spans="1:9" ht="20.25" customHeight="1" x14ac:dyDescent="0.25">
      <c r="A34" s="17"/>
      <c r="B34" s="17"/>
      <c r="C34" s="16"/>
      <c r="D34" s="16"/>
      <c r="E34" s="19"/>
      <c r="F34" s="16"/>
      <c r="G34" s="15"/>
    </row>
  </sheetData>
  <sheetProtection algorithmName="SHA-512" hashValue="RVj+CrmO2XKL/lO8eCQT2eqgeLe/MRd1jXvwGUZHK5XEnxD3Ch91ma9rvQcJMs6zjc2BqEcPa1CfaIIbPAAgdA==" saltValue="R+oYzX5nQlI2j1r1aM597w==" spinCount="100000" sheet="1" objects="1" scenarios="1"/>
  <mergeCells count="2">
    <mergeCell ref="A1:G1"/>
    <mergeCell ref="A3:G3"/>
  </mergeCell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B42CF-7CD6-4188-A6FD-8C2473B68B5E}">
  <dimension ref="A1:I23"/>
  <sheetViews>
    <sheetView zoomScale="93" zoomScaleNormal="93" workbookViewId="0">
      <selection activeCell="A4" sqref="A4:E21"/>
    </sheetView>
  </sheetViews>
  <sheetFormatPr defaultColWidth="9.21875" defaultRowHeight="13.8" x14ac:dyDescent="0.25"/>
  <cols>
    <col min="1" max="1" width="31.77734375" style="8" bestFit="1" customWidth="1"/>
    <col min="2" max="2" width="8.21875" style="8" bestFit="1" customWidth="1"/>
    <col min="3" max="3" width="77.21875" style="5" customWidth="1"/>
    <col min="4" max="4" width="9.21875" style="4"/>
    <col min="5" max="5" width="16.21875" style="20" customWidth="1"/>
    <col min="6" max="6" width="20.77734375" style="6" customWidth="1"/>
    <col min="7" max="7" width="14.77734375" style="4" customWidth="1"/>
    <col min="8" max="8" width="21.5546875" style="7" customWidth="1"/>
    <col min="9" max="9" width="16.21875" style="1" customWidth="1"/>
    <col min="10" max="16384" width="9.21875" style="1"/>
  </cols>
  <sheetData>
    <row r="1" spans="1:9" ht="40.200000000000003" customHeight="1" x14ac:dyDescent="0.25">
      <c r="A1" s="258" t="s">
        <v>193</v>
      </c>
      <c r="B1" s="258"/>
      <c r="C1" s="258"/>
      <c r="D1" s="258"/>
      <c r="E1" s="258"/>
      <c r="F1" s="258"/>
      <c r="G1" s="258"/>
    </row>
    <row r="2" spans="1:9" ht="21.75" customHeight="1" thickBot="1" x14ac:dyDescent="0.3">
      <c r="A2" s="36"/>
      <c r="B2" s="36"/>
      <c r="C2" s="36"/>
      <c r="D2" s="36"/>
      <c r="E2" s="37"/>
      <c r="F2" s="36"/>
      <c r="G2" s="36"/>
    </row>
    <row r="3" spans="1:9" ht="21.75" customHeight="1" x14ac:dyDescent="0.25">
      <c r="A3" s="278" t="s">
        <v>505</v>
      </c>
      <c r="B3" s="278"/>
      <c r="C3" s="278"/>
      <c r="D3" s="278"/>
      <c r="E3" s="278"/>
      <c r="F3" s="278"/>
      <c r="G3" s="279"/>
    </row>
    <row r="4" spans="1:9" ht="28.2" thickBot="1" x14ac:dyDescent="0.3">
      <c r="A4" s="82" t="s">
        <v>63</v>
      </c>
      <c r="B4" s="82" t="s">
        <v>0</v>
      </c>
      <c r="C4" s="82" t="s">
        <v>1</v>
      </c>
      <c r="D4" s="82" t="s">
        <v>2</v>
      </c>
      <c r="E4" s="81" t="s">
        <v>3</v>
      </c>
      <c r="F4" s="80" t="s">
        <v>400</v>
      </c>
      <c r="G4" s="79" t="s">
        <v>4</v>
      </c>
    </row>
    <row r="5" spans="1:9" ht="15.6" x14ac:dyDescent="0.3">
      <c r="A5" s="101" t="s">
        <v>506</v>
      </c>
      <c r="B5" s="138" t="s">
        <v>7</v>
      </c>
      <c r="C5" s="203" t="s">
        <v>508</v>
      </c>
      <c r="D5" s="204" t="s">
        <v>5</v>
      </c>
      <c r="E5" s="205">
        <v>1</v>
      </c>
      <c r="F5" s="140"/>
      <c r="G5" s="54">
        <f t="shared" ref="G5:G21" si="0">ROUND((E5*F5),2)</f>
        <v>0</v>
      </c>
    </row>
    <row r="6" spans="1:9" ht="15.6" x14ac:dyDescent="0.3">
      <c r="A6" s="96" t="s">
        <v>507</v>
      </c>
      <c r="B6" s="53" t="s">
        <v>8</v>
      </c>
      <c r="C6" s="193" t="s">
        <v>396</v>
      </c>
      <c r="D6" s="194" t="s">
        <v>125</v>
      </c>
      <c r="E6" s="195">
        <v>10</v>
      </c>
      <c r="F6" s="74"/>
      <c r="G6" s="51">
        <f t="shared" si="0"/>
        <v>0</v>
      </c>
    </row>
    <row r="7" spans="1:9" ht="15.6" x14ac:dyDescent="0.3">
      <c r="A7" s="96" t="s">
        <v>507</v>
      </c>
      <c r="B7" s="53" t="s">
        <v>9</v>
      </c>
      <c r="C7" s="193" t="s">
        <v>509</v>
      </c>
      <c r="D7" s="194" t="s">
        <v>126</v>
      </c>
      <c r="E7" s="195">
        <v>40</v>
      </c>
      <c r="F7" s="74"/>
      <c r="G7" s="51">
        <f t="shared" si="0"/>
        <v>0</v>
      </c>
    </row>
    <row r="8" spans="1:9" ht="15.6" x14ac:dyDescent="0.3">
      <c r="A8" s="96" t="s">
        <v>507</v>
      </c>
      <c r="B8" s="53" t="s">
        <v>10</v>
      </c>
      <c r="C8" s="193" t="s">
        <v>510</v>
      </c>
      <c r="D8" s="194" t="s">
        <v>126</v>
      </c>
      <c r="E8" s="195">
        <v>26</v>
      </c>
      <c r="F8" s="74"/>
      <c r="G8" s="51">
        <f t="shared" si="0"/>
        <v>0</v>
      </c>
    </row>
    <row r="9" spans="1:9" ht="15.6" x14ac:dyDescent="0.3">
      <c r="A9" s="96" t="s">
        <v>507</v>
      </c>
      <c r="B9" s="53" t="s">
        <v>11</v>
      </c>
      <c r="C9" s="196" t="s">
        <v>529</v>
      </c>
      <c r="D9" s="197" t="s">
        <v>126</v>
      </c>
      <c r="E9" s="198">
        <v>146</v>
      </c>
      <c r="F9" s="74"/>
      <c r="G9" s="51">
        <f t="shared" si="0"/>
        <v>0</v>
      </c>
    </row>
    <row r="10" spans="1:9" ht="15.6" x14ac:dyDescent="0.3">
      <c r="A10" s="96" t="s">
        <v>507</v>
      </c>
      <c r="B10" s="56" t="s">
        <v>12</v>
      </c>
      <c r="C10" s="196" t="s">
        <v>511</v>
      </c>
      <c r="D10" s="197" t="s">
        <v>125</v>
      </c>
      <c r="E10" s="198">
        <v>3</v>
      </c>
      <c r="F10" s="73"/>
      <c r="G10" s="51">
        <f t="shared" si="0"/>
        <v>0</v>
      </c>
    </row>
    <row r="11" spans="1:9" ht="15.6" x14ac:dyDescent="0.3">
      <c r="A11" s="96" t="s">
        <v>507</v>
      </c>
      <c r="B11" s="67" t="s">
        <v>13</v>
      </c>
      <c r="C11" s="196" t="s">
        <v>512</v>
      </c>
      <c r="D11" s="197" t="s">
        <v>126</v>
      </c>
      <c r="E11" s="198">
        <v>14</v>
      </c>
      <c r="F11" s="71"/>
      <c r="G11" s="141">
        <f t="shared" si="0"/>
        <v>0</v>
      </c>
    </row>
    <row r="12" spans="1:9" ht="15.6" x14ac:dyDescent="0.3">
      <c r="A12" s="96" t="s">
        <v>507</v>
      </c>
      <c r="B12" s="67" t="s">
        <v>14</v>
      </c>
      <c r="C12" s="196" t="s">
        <v>513</v>
      </c>
      <c r="D12" s="197" t="s">
        <v>126</v>
      </c>
      <c r="E12" s="198">
        <v>26</v>
      </c>
      <c r="F12" s="71"/>
      <c r="G12" s="141">
        <f t="shared" si="0"/>
        <v>0</v>
      </c>
      <c r="H12" s="9"/>
    </row>
    <row r="13" spans="1:9" ht="15.6" x14ac:dyDescent="0.3">
      <c r="A13" s="96" t="s">
        <v>507</v>
      </c>
      <c r="B13" s="67" t="s">
        <v>15</v>
      </c>
      <c r="C13" s="196" t="s">
        <v>514</v>
      </c>
      <c r="D13" s="199" t="s">
        <v>125</v>
      </c>
      <c r="E13" s="198">
        <v>2</v>
      </c>
      <c r="F13" s="71"/>
      <c r="G13" s="142">
        <f t="shared" si="0"/>
        <v>0</v>
      </c>
      <c r="H13" s="24"/>
      <c r="I13" s="12"/>
    </row>
    <row r="14" spans="1:9" s="2" customFormat="1" ht="16.2" thickBot="1" x14ac:dyDescent="0.35">
      <c r="A14" s="96" t="s">
        <v>507</v>
      </c>
      <c r="B14" s="67" t="s">
        <v>73</v>
      </c>
      <c r="C14" s="196" t="s">
        <v>515</v>
      </c>
      <c r="D14" s="197" t="s">
        <v>517</v>
      </c>
      <c r="E14" s="198">
        <v>20</v>
      </c>
      <c r="F14" s="70"/>
      <c r="G14" s="143">
        <f t="shared" si="0"/>
        <v>0</v>
      </c>
      <c r="H14" s="3"/>
    </row>
    <row r="15" spans="1:9" s="2" customFormat="1" ht="28.2" thickBot="1" x14ac:dyDescent="0.35">
      <c r="A15" s="144" t="s">
        <v>507</v>
      </c>
      <c r="B15" s="145" t="s">
        <v>74</v>
      </c>
      <c r="C15" s="206" t="s">
        <v>516</v>
      </c>
      <c r="D15" s="207" t="s">
        <v>125</v>
      </c>
      <c r="E15" s="208">
        <v>1</v>
      </c>
      <c r="F15" s="146"/>
      <c r="G15" s="49">
        <f t="shared" ref="G15:G20" si="1">ROUND((E15*F15),2)</f>
        <v>0</v>
      </c>
      <c r="H15" s="26" t="s">
        <v>69</v>
      </c>
      <c r="I15" s="11">
        <f>ROUND(SUM(G3:G15),2)</f>
        <v>0</v>
      </c>
    </row>
    <row r="16" spans="1:9" s="2" customFormat="1" ht="31.2" x14ac:dyDescent="0.3">
      <c r="A16" s="101" t="s">
        <v>530</v>
      </c>
      <c r="B16" s="138" t="s">
        <v>16</v>
      </c>
      <c r="C16" s="209" t="s">
        <v>531</v>
      </c>
      <c r="D16" s="210" t="s">
        <v>126</v>
      </c>
      <c r="E16" s="211">
        <v>146</v>
      </c>
      <c r="F16" s="110"/>
      <c r="G16" s="54">
        <f t="shared" si="1"/>
        <v>0</v>
      </c>
      <c r="H16" s="3"/>
    </row>
    <row r="17" spans="1:9" s="2" customFormat="1" ht="15.6" x14ac:dyDescent="0.3">
      <c r="A17" s="96" t="s">
        <v>530</v>
      </c>
      <c r="B17" s="53" t="s">
        <v>17</v>
      </c>
      <c r="C17" s="212" t="s">
        <v>532</v>
      </c>
      <c r="D17" s="213" t="s">
        <v>126</v>
      </c>
      <c r="E17" s="214">
        <v>26</v>
      </c>
      <c r="F17" s="107"/>
      <c r="G17" s="51">
        <f t="shared" si="1"/>
        <v>0</v>
      </c>
      <c r="H17" s="3"/>
    </row>
    <row r="18" spans="1:9" s="2" customFormat="1" ht="15.6" x14ac:dyDescent="0.25">
      <c r="A18" s="96" t="s">
        <v>530</v>
      </c>
      <c r="B18" s="53" t="s">
        <v>18</v>
      </c>
      <c r="C18" s="215" t="s">
        <v>533</v>
      </c>
      <c r="D18" s="213" t="s">
        <v>126</v>
      </c>
      <c r="E18" s="214">
        <v>40</v>
      </c>
      <c r="F18" s="107"/>
      <c r="G18" s="51">
        <f t="shared" si="1"/>
        <v>0</v>
      </c>
      <c r="H18" s="3"/>
    </row>
    <row r="19" spans="1:9" s="2" customFormat="1" ht="15.6" x14ac:dyDescent="0.3">
      <c r="A19" s="96" t="s">
        <v>530</v>
      </c>
      <c r="B19" s="53" t="s">
        <v>19</v>
      </c>
      <c r="C19" s="212" t="s">
        <v>534</v>
      </c>
      <c r="D19" s="213" t="s">
        <v>125</v>
      </c>
      <c r="E19" s="214">
        <v>2</v>
      </c>
      <c r="F19" s="107"/>
      <c r="G19" s="51">
        <f t="shared" si="1"/>
        <v>0</v>
      </c>
      <c r="H19" s="3"/>
    </row>
    <row r="20" spans="1:9" s="2" customFormat="1" ht="16.2" thickBot="1" x14ac:dyDescent="0.35">
      <c r="A20" s="96" t="s">
        <v>530</v>
      </c>
      <c r="B20" s="53" t="s">
        <v>20</v>
      </c>
      <c r="C20" s="212" t="s">
        <v>535</v>
      </c>
      <c r="D20" s="213" t="s">
        <v>125</v>
      </c>
      <c r="E20" s="214">
        <v>4</v>
      </c>
      <c r="F20" s="107"/>
      <c r="G20" s="51">
        <f t="shared" si="1"/>
        <v>0</v>
      </c>
      <c r="H20" s="3"/>
    </row>
    <row r="21" spans="1:9" s="2" customFormat="1" ht="28.2" thickBot="1" x14ac:dyDescent="0.3">
      <c r="A21" s="91" t="s">
        <v>530</v>
      </c>
      <c r="B21" s="139" t="s">
        <v>21</v>
      </c>
      <c r="C21" s="216" t="s">
        <v>536</v>
      </c>
      <c r="D21" s="217" t="s">
        <v>125</v>
      </c>
      <c r="E21" s="218">
        <v>3</v>
      </c>
      <c r="F21" s="50"/>
      <c r="G21" s="49">
        <f t="shared" si="0"/>
        <v>0</v>
      </c>
      <c r="H21" s="26" t="s">
        <v>70</v>
      </c>
      <c r="I21" s="11">
        <f>ROUND(SUM(G16:G21),2)</f>
        <v>0</v>
      </c>
    </row>
    <row r="22" spans="1:9" ht="44.25" customHeight="1" thickBot="1" x14ac:dyDescent="0.3">
      <c r="A22" s="14"/>
      <c r="B22" s="14"/>
      <c r="C22" s="14"/>
      <c r="D22" s="13"/>
      <c r="E22" s="18"/>
      <c r="F22" s="27" t="s">
        <v>67</v>
      </c>
      <c r="G22" s="28">
        <f>SUM(G5:G21)</f>
        <v>0</v>
      </c>
      <c r="H22" s="9"/>
      <c r="I22" s="12"/>
    </row>
    <row r="23" spans="1:9" ht="20.25" customHeight="1" x14ac:dyDescent="0.25">
      <c r="A23" s="17"/>
      <c r="B23" s="17"/>
      <c r="C23" s="16"/>
      <c r="D23" s="16"/>
      <c r="E23" s="19"/>
      <c r="F23" s="16"/>
      <c r="G23" s="15"/>
    </row>
  </sheetData>
  <sheetProtection algorithmName="SHA-512" hashValue="brvZXy7cIzzP+8a9U0x3GgPPwHNmFHgbaUOzb/9onXUaETbhuYkjadpr+TTALDvYDHw1IsF3syUaoe3xBkGWqw==" saltValue="oT7UYRmKFAYnyfAZbnLB4Q==" spinCount="100000" sheet="1" objects="1" scenarios="1"/>
  <mergeCells count="2">
    <mergeCell ref="A1:G1"/>
    <mergeCell ref="A3:G3"/>
  </mergeCells>
  <phoneticPr fontId="7"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A0167-0C88-47E6-8962-8D4AF7E5AFF6}">
  <dimension ref="A1:I38"/>
  <sheetViews>
    <sheetView topLeftCell="A3" zoomScale="70" zoomScaleNormal="70" workbookViewId="0">
      <selection activeCell="F36" sqref="F36"/>
    </sheetView>
  </sheetViews>
  <sheetFormatPr defaultColWidth="9.21875" defaultRowHeight="13.8" x14ac:dyDescent="0.25"/>
  <cols>
    <col min="1" max="1" width="31.77734375" style="8" bestFit="1" customWidth="1"/>
    <col min="2" max="2" width="8.21875" style="8" bestFit="1" customWidth="1"/>
    <col min="3" max="3" width="77.21875" style="5" customWidth="1"/>
    <col min="4" max="4" width="9.21875" style="4"/>
    <col min="5" max="5" width="16.21875" style="20" customWidth="1"/>
    <col min="6" max="6" width="20.77734375" style="6" customWidth="1"/>
    <col min="7" max="7" width="14.77734375" style="4" customWidth="1"/>
    <col min="8" max="8" width="21.5546875" style="7" customWidth="1"/>
    <col min="9" max="9" width="16.21875" style="1" customWidth="1"/>
    <col min="10" max="16384" width="9.21875" style="1"/>
  </cols>
  <sheetData>
    <row r="1" spans="1:9" ht="40.200000000000003" customHeight="1" x14ac:dyDescent="0.25">
      <c r="A1" s="280" t="s">
        <v>569</v>
      </c>
      <c r="B1" s="280"/>
      <c r="C1" s="280"/>
      <c r="D1" s="280"/>
      <c r="E1" s="280"/>
      <c r="F1" s="280"/>
      <c r="G1" s="280"/>
    </row>
    <row r="2" spans="1:9" ht="21.6" customHeight="1" x14ac:dyDescent="0.25">
      <c r="A2" s="219"/>
      <c r="B2" s="219"/>
      <c r="C2" s="219"/>
      <c r="D2" s="219"/>
      <c r="E2" s="220"/>
      <c r="F2" s="219"/>
      <c r="G2" s="219"/>
    </row>
    <row r="3" spans="1:9" ht="20.25" customHeight="1" thickBot="1" x14ac:dyDescent="0.3">
      <c r="A3" s="221"/>
      <c r="B3" s="221"/>
      <c r="C3" s="222"/>
      <c r="D3" s="222"/>
      <c r="E3" s="223"/>
      <c r="F3" s="222"/>
      <c r="G3" s="224"/>
    </row>
    <row r="4" spans="1:9" ht="14.55" customHeight="1" x14ac:dyDescent="0.25">
      <c r="A4" s="281" t="s">
        <v>603</v>
      </c>
      <c r="B4" s="281"/>
      <c r="C4" s="281"/>
      <c r="D4" s="281"/>
      <c r="E4" s="281"/>
      <c r="F4" s="281"/>
      <c r="G4" s="282"/>
    </row>
    <row r="5" spans="1:9" s="7" customFormat="1" ht="28.2" thickBot="1" x14ac:dyDescent="0.3">
      <c r="A5" s="225" t="s">
        <v>63</v>
      </c>
      <c r="B5" s="225" t="s">
        <v>0</v>
      </c>
      <c r="C5" s="225" t="s">
        <v>1</v>
      </c>
      <c r="D5" s="225" t="s">
        <v>2</v>
      </c>
      <c r="E5" s="226" t="s">
        <v>3</v>
      </c>
      <c r="F5" s="227" t="s">
        <v>597</v>
      </c>
      <c r="G5" s="228" t="s">
        <v>4</v>
      </c>
      <c r="I5" s="1"/>
    </row>
    <row r="6" spans="1:9" s="7" customFormat="1" ht="16.2" thickBot="1" x14ac:dyDescent="0.3">
      <c r="A6" s="33" t="s">
        <v>541</v>
      </c>
      <c r="B6" s="33" t="s">
        <v>7</v>
      </c>
      <c r="C6" s="229" t="s">
        <v>568</v>
      </c>
      <c r="D6" s="230" t="s">
        <v>126</v>
      </c>
      <c r="E6" s="230">
        <v>60</v>
      </c>
      <c r="F6" s="29"/>
      <c r="G6" s="31">
        <f t="shared" ref="G6:G33" si="0">ROUND((E6*F6),2)</f>
        <v>0</v>
      </c>
      <c r="I6" s="1"/>
    </row>
    <row r="7" spans="1:9" s="7" customFormat="1" ht="16.2" thickBot="1" x14ac:dyDescent="0.3">
      <c r="A7" s="33" t="s">
        <v>541</v>
      </c>
      <c r="B7" s="33" t="s">
        <v>8</v>
      </c>
      <c r="C7" s="231" t="s">
        <v>567</v>
      </c>
      <c r="D7" s="232" t="s">
        <v>126</v>
      </c>
      <c r="E7" s="232">
        <v>108</v>
      </c>
      <c r="F7" s="29"/>
      <c r="G7" s="31">
        <f t="shared" si="0"/>
        <v>0</v>
      </c>
      <c r="I7" s="1"/>
    </row>
    <row r="8" spans="1:9" s="7" customFormat="1" ht="16.2" thickBot="1" x14ac:dyDescent="0.3">
      <c r="A8" s="33" t="s">
        <v>541</v>
      </c>
      <c r="B8" s="33" t="s">
        <v>9</v>
      </c>
      <c r="C8" s="231" t="s">
        <v>566</v>
      </c>
      <c r="D8" s="232" t="s">
        <v>126</v>
      </c>
      <c r="E8" s="232">
        <v>599</v>
      </c>
      <c r="F8" s="29"/>
      <c r="G8" s="31">
        <f t="shared" si="0"/>
        <v>0</v>
      </c>
      <c r="I8" s="1"/>
    </row>
    <row r="9" spans="1:9" s="7" customFormat="1" ht="16.2" thickBot="1" x14ac:dyDescent="0.3">
      <c r="A9" s="33" t="s">
        <v>541</v>
      </c>
      <c r="B9" s="33" t="s">
        <v>10</v>
      </c>
      <c r="C9" s="231" t="s">
        <v>565</v>
      </c>
      <c r="D9" s="232" t="s">
        <v>125</v>
      </c>
      <c r="E9" s="232">
        <v>100</v>
      </c>
      <c r="F9" s="29"/>
      <c r="G9" s="31">
        <f t="shared" si="0"/>
        <v>0</v>
      </c>
      <c r="I9" s="1"/>
    </row>
    <row r="10" spans="1:9" s="7" customFormat="1" ht="16.2" thickBot="1" x14ac:dyDescent="0.3">
      <c r="A10" s="33" t="s">
        <v>541</v>
      </c>
      <c r="B10" s="33" t="s">
        <v>11</v>
      </c>
      <c r="C10" s="231" t="s">
        <v>564</v>
      </c>
      <c r="D10" s="232" t="s">
        <v>126</v>
      </c>
      <c r="E10" s="232">
        <v>20</v>
      </c>
      <c r="F10" s="29"/>
      <c r="G10" s="31">
        <f t="shared" si="0"/>
        <v>0</v>
      </c>
      <c r="I10" s="1"/>
    </row>
    <row r="11" spans="1:9" s="7" customFormat="1" ht="16.2" thickBot="1" x14ac:dyDescent="0.3">
      <c r="A11" s="33" t="s">
        <v>541</v>
      </c>
      <c r="B11" s="33" t="s">
        <v>12</v>
      </c>
      <c r="C11" s="231" t="s">
        <v>563</v>
      </c>
      <c r="D11" s="232" t="s">
        <v>5</v>
      </c>
      <c r="E11" s="232">
        <v>1</v>
      </c>
      <c r="F11" s="29"/>
      <c r="G11" s="31">
        <f t="shared" si="0"/>
        <v>0</v>
      </c>
      <c r="I11" s="1"/>
    </row>
    <row r="12" spans="1:9" s="7" customFormat="1" ht="16.2" thickBot="1" x14ac:dyDescent="0.3">
      <c r="A12" s="33" t="s">
        <v>541</v>
      </c>
      <c r="B12" s="33" t="s">
        <v>13</v>
      </c>
      <c r="C12" s="231" t="s">
        <v>562</v>
      </c>
      <c r="D12" s="232" t="s">
        <v>561</v>
      </c>
      <c r="E12" s="232">
        <v>50</v>
      </c>
      <c r="F12" s="29"/>
      <c r="G12" s="31">
        <f t="shared" si="0"/>
        <v>0</v>
      </c>
      <c r="I12" s="1"/>
    </row>
    <row r="13" spans="1:9" s="7" customFormat="1" ht="31.8" thickBot="1" x14ac:dyDescent="0.3">
      <c r="A13" s="33" t="s">
        <v>541</v>
      </c>
      <c r="B13" s="33" t="s">
        <v>14</v>
      </c>
      <c r="C13" s="231" t="s">
        <v>560</v>
      </c>
      <c r="D13" s="232" t="s">
        <v>126</v>
      </c>
      <c r="E13" s="232">
        <v>60</v>
      </c>
      <c r="F13" s="29"/>
      <c r="G13" s="31">
        <f t="shared" si="0"/>
        <v>0</v>
      </c>
      <c r="I13" s="1"/>
    </row>
    <row r="14" spans="1:9" s="7" customFormat="1" ht="47.4" thickBot="1" x14ac:dyDescent="0.3">
      <c r="A14" s="33" t="s">
        <v>541</v>
      </c>
      <c r="B14" s="33" t="s">
        <v>15</v>
      </c>
      <c r="C14" s="231" t="s">
        <v>559</v>
      </c>
      <c r="D14" s="232" t="s">
        <v>126</v>
      </c>
      <c r="E14" s="232">
        <v>108</v>
      </c>
      <c r="F14" s="29"/>
      <c r="G14" s="31">
        <f t="shared" si="0"/>
        <v>0</v>
      </c>
      <c r="I14" s="1"/>
    </row>
    <row r="15" spans="1:9" s="7" customFormat="1" ht="47.4" thickBot="1" x14ac:dyDescent="0.3">
      <c r="A15" s="33" t="s">
        <v>541</v>
      </c>
      <c r="B15" s="33" t="s">
        <v>73</v>
      </c>
      <c r="C15" s="231" t="s">
        <v>558</v>
      </c>
      <c r="D15" s="232" t="s">
        <v>126</v>
      </c>
      <c r="E15" s="232">
        <v>599</v>
      </c>
      <c r="F15" s="29"/>
      <c r="G15" s="31">
        <f t="shared" si="0"/>
        <v>0</v>
      </c>
      <c r="I15" s="1"/>
    </row>
    <row r="16" spans="1:9" s="7" customFormat="1" ht="34.799999999999997" thickBot="1" x14ac:dyDescent="0.3">
      <c r="A16" s="33" t="s">
        <v>541</v>
      </c>
      <c r="B16" s="33" t="s">
        <v>74</v>
      </c>
      <c r="C16" s="231" t="s">
        <v>557</v>
      </c>
      <c r="D16" s="232" t="s">
        <v>598</v>
      </c>
      <c r="E16" s="233">
        <v>45690</v>
      </c>
      <c r="F16" s="29"/>
      <c r="G16" s="31">
        <f t="shared" si="0"/>
        <v>0</v>
      </c>
      <c r="I16" s="1"/>
    </row>
    <row r="17" spans="1:9" s="7" customFormat="1" ht="34.799999999999997" thickBot="1" x14ac:dyDescent="0.3">
      <c r="A17" s="33" t="s">
        <v>541</v>
      </c>
      <c r="B17" s="33" t="s">
        <v>75</v>
      </c>
      <c r="C17" s="231" t="s">
        <v>556</v>
      </c>
      <c r="D17" s="232" t="s">
        <v>598</v>
      </c>
      <c r="E17" s="233">
        <v>45936</v>
      </c>
      <c r="F17" s="29"/>
      <c r="G17" s="31">
        <f t="shared" si="0"/>
        <v>0</v>
      </c>
      <c r="I17" s="1"/>
    </row>
    <row r="18" spans="1:9" s="7" customFormat="1" ht="34.799999999999997" thickBot="1" x14ac:dyDescent="0.3">
      <c r="A18" s="33" t="s">
        <v>541</v>
      </c>
      <c r="B18" s="33" t="s">
        <v>76</v>
      </c>
      <c r="C18" s="231" t="s">
        <v>555</v>
      </c>
      <c r="D18" s="232" t="s">
        <v>598</v>
      </c>
      <c r="E18" s="232">
        <v>22</v>
      </c>
      <c r="F18" s="29"/>
      <c r="G18" s="31">
        <f t="shared" si="0"/>
        <v>0</v>
      </c>
      <c r="I18" s="1"/>
    </row>
    <row r="19" spans="1:9" s="7" customFormat="1" ht="31.8" thickBot="1" x14ac:dyDescent="0.3">
      <c r="A19" s="33" t="s">
        <v>541</v>
      </c>
      <c r="B19" s="33" t="s">
        <v>78</v>
      </c>
      <c r="C19" s="231" t="s">
        <v>554</v>
      </c>
      <c r="D19" s="232" t="s">
        <v>5</v>
      </c>
      <c r="E19" s="232">
        <v>7</v>
      </c>
      <c r="F19" s="29"/>
      <c r="G19" s="31">
        <f t="shared" si="0"/>
        <v>0</v>
      </c>
      <c r="I19" s="1"/>
    </row>
    <row r="20" spans="1:9" s="7" customFormat="1" ht="16.2" thickBot="1" x14ac:dyDescent="0.3">
      <c r="A20" s="33" t="s">
        <v>541</v>
      </c>
      <c r="B20" s="33" t="s">
        <v>79</v>
      </c>
      <c r="C20" s="231" t="s">
        <v>599</v>
      </c>
      <c r="D20" s="232" t="s">
        <v>126</v>
      </c>
      <c r="E20" s="232">
        <v>60</v>
      </c>
      <c r="F20" s="29"/>
      <c r="G20" s="31">
        <f t="shared" si="0"/>
        <v>0</v>
      </c>
      <c r="I20" s="1"/>
    </row>
    <row r="21" spans="1:9" s="7" customFormat="1" ht="16.2" thickBot="1" x14ac:dyDescent="0.3">
      <c r="A21" s="33" t="s">
        <v>541</v>
      </c>
      <c r="B21" s="33" t="s">
        <v>80</v>
      </c>
      <c r="C21" s="231" t="s">
        <v>600</v>
      </c>
      <c r="D21" s="232" t="s">
        <v>126</v>
      </c>
      <c r="E21" s="232">
        <v>108</v>
      </c>
      <c r="F21" s="29"/>
      <c r="G21" s="31">
        <f t="shared" si="0"/>
        <v>0</v>
      </c>
      <c r="I21" s="1"/>
    </row>
    <row r="22" spans="1:9" s="7" customFormat="1" ht="16.2" thickBot="1" x14ac:dyDescent="0.3">
      <c r="A22" s="33" t="s">
        <v>541</v>
      </c>
      <c r="B22" s="33" t="s">
        <v>81</v>
      </c>
      <c r="C22" s="231" t="s">
        <v>601</v>
      </c>
      <c r="D22" s="232" t="s">
        <v>126</v>
      </c>
      <c r="E22" s="232">
        <v>599</v>
      </c>
      <c r="F22" s="29"/>
      <c r="G22" s="31">
        <f t="shared" si="0"/>
        <v>0</v>
      </c>
      <c r="I22" s="1"/>
    </row>
    <row r="23" spans="1:9" s="7" customFormat="1" ht="16.2" thickBot="1" x14ac:dyDescent="0.3">
      <c r="A23" s="33" t="s">
        <v>541</v>
      </c>
      <c r="B23" s="33" t="s">
        <v>82</v>
      </c>
      <c r="C23" s="231" t="s">
        <v>553</v>
      </c>
      <c r="D23" s="232" t="s">
        <v>125</v>
      </c>
      <c r="E23" s="232">
        <v>10</v>
      </c>
      <c r="F23" s="29"/>
      <c r="G23" s="31">
        <f t="shared" si="0"/>
        <v>0</v>
      </c>
      <c r="I23" s="1"/>
    </row>
    <row r="24" spans="1:9" s="7" customFormat="1" ht="16.2" thickBot="1" x14ac:dyDescent="0.3">
      <c r="A24" s="33" t="s">
        <v>541</v>
      </c>
      <c r="B24" s="33" t="s">
        <v>83</v>
      </c>
      <c r="C24" s="231" t="s">
        <v>552</v>
      </c>
      <c r="D24" s="232" t="s">
        <v>125</v>
      </c>
      <c r="E24" s="232">
        <v>6</v>
      </c>
      <c r="F24" s="29"/>
      <c r="G24" s="31">
        <f t="shared" si="0"/>
        <v>0</v>
      </c>
      <c r="I24" s="1"/>
    </row>
    <row r="25" spans="1:9" s="7" customFormat="1" ht="16.2" thickBot="1" x14ac:dyDescent="0.3">
      <c r="A25" s="33" t="s">
        <v>541</v>
      </c>
      <c r="B25" s="33" t="s">
        <v>84</v>
      </c>
      <c r="C25" s="231" t="s">
        <v>551</v>
      </c>
      <c r="D25" s="232" t="s">
        <v>125</v>
      </c>
      <c r="E25" s="232">
        <v>20</v>
      </c>
      <c r="F25" s="29"/>
      <c r="G25" s="31">
        <f t="shared" si="0"/>
        <v>0</v>
      </c>
      <c r="I25" s="1"/>
    </row>
    <row r="26" spans="1:9" s="7" customFormat="1" ht="16.2" thickBot="1" x14ac:dyDescent="0.3">
      <c r="A26" s="33" t="s">
        <v>541</v>
      </c>
      <c r="B26" s="33" t="s">
        <v>85</v>
      </c>
      <c r="C26" s="231" t="s">
        <v>550</v>
      </c>
      <c r="D26" s="232" t="s">
        <v>125</v>
      </c>
      <c r="E26" s="232">
        <v>19</v>
      </c>
      <c r="F26" s="29"/>
      <c r="G26" s="31">
        <f t="shared" si="0"/>
        <v>0</v>
      </c>
      <c r="I26" s="1"/>
    </row>
    <row r="27" spans="1:9" s="7" customFormat="1" ht="16.2" thickBot="1" x14ac:dyDescent="0.3">
      <c r="A27" s="33" t="s">
        <v>541</v>
      </c>
      <c r="B27" s="33" t="s">
        <v>86</v>
      </c>
      <c r="C27" s="231" t="s">
        <v>549</v>
      </c>
      <c r="D27" s="232" t="s">
        <v>5</v>
      </c>
      <c r="E27" s="232">
        <v>1</v>
      </c>
      <c r="F27" s="29"/>
      <c r="G27" s="31">
        <f t="shared" si="0"/>
        <v>0</v>
      </c>
      <c r="I27" s="1"/>
    </row>
    <row r="28" spans="1:9" s="7" customFormat="1" ht="19.2" thickBot="1" x14ac:dyDescent="0.3">
      <c r="A28" s="33" t="s">
        <v>541</v>
      </c>
      <c r="B28" s="33" t="s">
        <v>87</v>
      </c>
      <c r="C28" s="231" t="s">
        <v>548</v>
      </c>
      <c r="D28" s="232" t="s">
        <v>602</v>
      </c>
      <c r="E28" s="232">
        <v>4</v>
      </c>
      <c r="F28" s="29"/>
      <c r="G28" s="31">
        <f t="shared" si="0"/>
        <v>0</v>
      </c>
      <c r="I28" s="1"/>
    </row>
    <row r="29" spans="1:9" s="7" customFormat="1" ht="16.2" thickBot="1" x14ac:dyDescent="0.3">
      <c r="A29" s="33" t="s">
        <v>541</v>
      </c>
      <c r="B29" s="33" t="s">
        <v>88</v>
      </c>
      <c r="C29" s="231" t="s">
        <v>547</v>
      </c>
      <c r="D29" s="232" t="s">
        <v>5</v>
      </c>
      <c r="E29" s="232">
        <v>1</v>
      </c>
      <c r="F29" s="29"/>
      <c r="G29" s="31">
        <f t="shared" si="0"/>
        <v>0</v>
      </c>
      <c r="I29" s="1"/>
    </row>
    <row r="30" spans="1:9" s="7" customFormat="1" ht="16.2" thickBot="1" x14ac:dyDescent="0.3">
      <c r="A30" s="33" t="s">
        <v>541</v>
      </c>
      <c r="B30" s="33" t="s">
        <v>89</v>
      </c>
      <c r="C30" s="231" t="s">
        <v>546</v>
      </c>
      <c r="D30" s="232" t="s">
        <v>5</v>
      </c>
      <c r="E30" s="232">
        <v>1</v>
      </c>
      <c r="F30" s="29"/>
      <c r="G30" s="31">
        <f t="shared" si="0"/>
        <v>0</v>
      </c>
      <c r="I30" s="1"/>
    </row>
    <row r="31" spans="1:9" s="7" customFormat="1" ht="16.2" thickBot="1" x14ac:dyDescent="0.3">
      <c r="A31" s="33" t="s">
        <v>541</v>
      </c>
      <c r="B31" s="33" t="s">
        <v>90</v>
      </c>
      <c r="C31" s="231" t="s">
        <v>545</v>
      </c>
      <c r="D31" s="232" t="s">
        <v>5</v>
      </c>
      <c r="E31" s="232">
        <v>1</v>
      </c>
      <c r="F31" s="29"/>
      <c r="G31" s="31">
        <f t="shared" si="0"/>
        <v>0</v>
      </c>
      <c r="I31" s="1"/>
    </row>
    <row r="32" spans="1:9" s="7" customFormat="1" ht="16.2" thickBot="1" x14ac:dyDescent="0.3">
      <c r="A32" s="33" t="s">
        <v>541</v>
      </c>
      <c r="B32" s="33" t="s">
        <v>91</v>
      </c>
      <c r="C32" s="231" t="s">
        <v>544</v>
      </c>
      <c r="D32" s="232" t="s">
        <v>5</v>
      </c>
      <c r="E32" s="232">
        <v>1</v>
      </c>
      <c r="F32" s="29"/>
      <c r="G32" s="31">
        <f t="shared" si="0"/>
        <v>0</v>
      </c>
      <c r="I32" s="1"/>
    </row>
    <row r="33" spans="1:9" s="7" customFormat="1" ht="16.2" thickBot="1" x14ac:dyDescent="0.3">
      <c r="A33" s="33" t="s">
        <v>541</v>
      </c>
      <c r="B33" s="33" t="s">
        <v>92</v>
      </c>
      <c r="C33" s="231" t="s">
        <v>543</v>
      </c>
      <c r="D33" s="232" t="s">
        <v>5</v>
      </c>
      <c r="E33" s="232">
        <v>1</v>
      </c>
      <c r="F33" s="29"/>
      <c r="G33" s="31">
        <f t="shared" si="0"/>
        <v>0</v>
      </c>
      <c r="I33" s="1"/>
    </row>
    <row r="34" spans="1:9" s="7" customFormat="1" ht="16.2" thickBot="1" x14ac:dyDescent="0.3">
      <c r="A34" s="33" t="s">
        <v>541</v>
      </c>
      <c r="B34" s="33" t="s">
        <v>93</v>
      </c>
      <c r="C34" s="231" t="s">
        <v>542</v>
      </c>
      <c r="D34" s="232" t="s">
        <v>5</v>
      </c>
      <c r="E34" s="232">
        <v>1</v>
      </c>
      <c r="F34" s="29"/>
      <c r="G34" s="31"/>
      <c r="I34" s="1"/>
    </row>
    <row r="35" spans="1:9" s="7" customFormat="1" ht="16.2" thickBot="1" x14ac:dyDescent="0.3">
      <c r="A35" s="33" t="s">
        <v>541</v>
      </c>
      <c r="B35" s="33" t="s">
        <v>93</v>
      </c>
      <c r="C35" s="231" t="s">
        <v>540</v>
      </c>
      <c r="D35" s="232" t="s">
        <v>126</v>
      </c>
      <c r="E35" s="232">
        <v>10</v>
      </c>
      <c r="F35" s="29"/>
      <c r="G35" s="31">
        <f>ROUND((E35*F35),2)</f>
        <v>0</v>
      </c>
      <c r="I35" s="1"/>
    </row>
    <row r="36" spans="1:9" ht="16.2" thickBot="1" x14ac:dyDescent="0.35">
      <c r="A36" s="35" t="s">
        <v>539</v>
      </c>
      <c r="B36" s="33" t="s">
        <v>101</v>
      </c>
      <c r="C36" s="234" t="s">
        <v>538</v>
      </c>
      <c r="D36" s="232" t="s">
        <v>5</v>
      </c>
      <c r="E36" s="232">
        <v>1</v>
      </c>
      <c r="F36" s="235"/>
      <c r="G36" s="31">
        <f>ROUND((E36*F36),2)</f>
        <v>0</v>
      </c>
      <c r="H36" s="9"/>
    </row>
    <row r="37" spans="1:9" ht="28.2" thickBot="1" x14ac:dyDescent="0.3">
      <c r="A37" s="34"/>
      <c r="B37" s="34"/>
      <c r="C37" s="236"/>
      <c r="D37" s="237"/>
      <c r="E37" s="238"/>
      <c r="F37" s="30"/>
      <c r="G37" s="32">
        <f>ROUND((E37*F37),2)</f>
        <v>0</v>
      </c>
      <c r="H37" s="10" t="s">
        <v>69</v>
      </c>
      <c r="I37" s="11">
        <f>ROUND(SUM(G6:G37),2)</f>
        <v>0</v>
      </c>
    </row>
    <row r="38" spans="1:9" ht="42" thickBot="1" x14ac:dyDescent="0.3">
      <c r="A38" s="239"/>
      <c r="B38" s="239"/>
      <c r="C38" s="240"/>
      <c r="D38" s="241"/>
      <c r="E38" s="242"/>
      <c r="F38" s="243" t="s">
        <v>537</v>
      </c>
      <c r="G38" s="244">
        <f>SUM(G30:G37)</f>
        <v>0</v>
      </c>
    </row>
  </sheetData>
  <sheetProtection algorithmName="SHA-512" hashValue="YxZonAcl48SKFXSCyb7j2TJanBPisbRME1WBUYJzx45WouHqJYNdYyh2xvYY7z8MgP5GV/knpJcGEhlI/g0w4Q==" saltValue="eHSdaJds+Th+74+f0QKN9Q==" spinCount="100000" sheet="1" objects="1" scenarios="1"/>
  <mergeCells count="2">
    <mergeCell ref="A1:G1"/>
    <mergeCell ref="A4:G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BE291-F536-4273-AEF7-C16C73F76901}">
  <dimension ref="A1:C18"/>
  <sheetViews>
    <sheetView tabSelected="1" zoomScale="115" zoomScaleNormal="115" workbookViewId="0">
      <selection activeCell="A3" sqref="A3:B9"/>
    </sheetView>
  </sheetViews>
  <sheetFormatPr defaultRowHeight="14.4" x14ac:dyDescent="0.3"/>
  <cols>
    <col min="1" max="1" width="11.77734375" customWidth="1"/>
    <col min="2" max="2" width="51.21875" customWidth="1"/>
    <col min="3" max="3" width="20.77734375" customWidth="1"/>
  </cols>
  <sheetData>
    <row r="1" spans="1:3" ht="27" customHeight="1" x14ac:dyDescent="0.3">
      <c r="A1" s="287" t="s">
        <v>193</v>
      </c>
      <c r="B1" s="287"/>
      <c r="C1" s="287"/>
    </row>
    <row r="2" spans="1:3" x14ac:dyDescent="0.3">
      <c r="A2" s="288" t="s">
        <v>499</v>
      </c>
      <c r="B2" s="288"/>
      <c r="C2" s="288"/>
    </row>
    <row r="3" spans="1:3" ht="26.4" x14ac:dyDescent="0.3">
      <c r="A3" s="128" t="s">
        <v>498</v>
      </c>
      <c r="B3" s="128" t="s">
        <v>497</v>
      </c>
      <c r="C3" s="128" t="s">
        <v>496</v>
      </c>
    </row>
    <row r="4" spans="1:3" x14ac:dyDescent="0.3">
      <c r="A4" s="93">
        <v>1</v>
      </c>
      <c r="B4" s="130" t="s">
        <v>495</v>
      </c>
      <c r="C4" s="129">
        <f>DKŽ_S!G220</f>
        <v>0</v>
      </c>
    </row>
    <row r="5" spans="1:3" x14ac:dyDescent="0.3">
      <c r="A5" s="93">
        <v>2</v>
      </c>
      <c r="B5" s="130" t="s">
        <v>501</v>
      </c>
      <c r="C5" s="129">
        <f>DKŽ_SK!G64</f>
        <v>0</v>
      </c>
    </row>
    <row r="6" spans="1:3" x14ac:dyDescent="0.3">
      <c r="A6" s="93">
        <v>3</v>
      </c>
      <c r="B6" s="130" t="s">
        <v>502</v>
      </c>
      <c r="C6" s="129">
        <f>DKŽ_E2!G33</f>
        <v>0</v>
      </c>
    </row>
    <row r="7" spans="1:3" x14ac:dyDescent="0.3">
      <c r="A7" s="93">
        <v>4</v>
      </c>
      <c r="B7" s="130" t="s">
        <v>500</v>
      </c>
      <c r="C7" s="129">
        <f>DKŽ_ER!G21</f>
        <v>0</v>
      </c>
    </row>
    <row r="8" spans="1:3" x14ac:dyDescent="0.3">
      <c r="A8" s="93">
        <v>5</v>
      </c>
      <c r="B8" s="130" t="s">
        <v>570</v>
      </c>
      <c r="C8" s="129">
        <f>DKŽ_NS!G38</f>
        <v>0</v>
      </c>
    </row>
    <row r="9" spans="1:3" ht="39.6" x14ac:dyDescent="0.3">
      <c r="A9" s="128" t="s">
        <v>494</v>
      </c>
      <c r="B9" s="127" t="s">
        <v>493</v>
      </c>
      <c r="C9" s="126">
        <f>ROUND(SUM(C4:C8),2)</f>
        <v>0</v>
      </c>
    </row>
    <row r="10" spans="1:3" x14ac:dyDescent="0.3">
      <c r="A10" s="123"/>
      <c r="B10" s="123"/>
      <c r="C10" s="123"/>
    </row>
    <row r="11" spans="1:3" ht="74.55" customHeight="1" x14ac:dyDescent="0.3">
      <c r="A11" s="289" t="s">
        <v>575</v>
      </c>
      <c r="B11" s="289"/>
      <c r="C11" s="289"/>
    </row>
    <row r="12" spans="1:3" x14ac:dyDescent="0.3">
      <c r="A12" s="125"/>
      <c r="B12" s="125"/>
      <c r="C12" s="125"/>
    </row>
    <row r="13" spans="1:3" x14ac:dyDescent="0.3">
      <c r="A13" s="123"/>
      <c r="B13" s="123"/>
      <c r="C13" s="124" t="s">
        <v>492</v>
      </c>
    </row>
    <row r="14" spans="1:3" ht="4.05" customHeight="1" x14ac:dyDescent="0.3">
      <c r="A14" s="123"/>
      <c r="B14" s="123"/>
      <c r="C14" s="123"/>
    </row>
    <row r="15" spans="1:3" ht="217.95" customHeight="1" x14ac:dyDescent="0.3">
      <c r="A15" s="285" t="s">
        <v>518</v>
      </c>
      <c r="B15" s="286"/>
      <c r="C15" s="286"/>
    </row>
    <row r="16" spans="1:3" ht="124.5" customHeight="1" x14ac:dyDescent="0.3">
      <c r="A16" s="283" t="s">
        <v>491</v>
      </c>
      <c r="B16" s="284"/>
      <c r="C16" s="284"/>
    </row>
    <row r="17" spans="1:3" ht="68.55" customHeight="1" x14ac:dyDescent="0.3">
      <c r="A17" s="285" t="s">
        <v>490</v>
      </c>
      <c r="B17" s="286"/>
      <c r="C17" s="286"/>
    </row>
    <row r="18" spans="1:3" ht="190.2" customHeight="1" x14ac:dyDescent="0.3"/>
  </sheetData>
  <sheetProtection algorithmName="SHA-512" hashValue="XuYvRX5cZ3acdx6BH7n7uYZXQRDmQzv5AzIEzt9QOTfl0zSakgKL6/RVpGACdvwA7Xl05X1ZcIEBVXjm9TBS9w==" saltValue="qUmUjbsyWXvk2MbKNdnkCQ==" spinCount="100000" sheet="1" objects="1" scenarios="1"/>
  <mergeCells count="6">
    <mergeCell ref="A16:C16"/>
    <mergeCell ref="A17:C17"/>
    <mergeCell ref="A1:C1"/>
    <mergeCell ref="A2:C2"/>
    <mergeCell ref="A15:C15"/>
    <mergeCell ref="A11:C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Įvardytieji diapazonai</vt:lpstr>
      </vt:variant>
      <vt:variant>
        <vt:i4>1</vt:i4>
      </vt:variant>
    </vt:vector>
  </HeadingPairs>
  <TitlesOfParts>
    <vt:vector size="7" baseType="lpstr">
      <vt:lpstr>DKŽ_S</vt:lpstr>
      <vt:lpstr>DKŽ_SK</vt:lpstr>
      <vt:lpstr>DKŽ_E2</vt:lpstr>
      <vt:lpstr>DKŽ_ER</vt:lpstr>
      <vt:lpstr>DKŽ_NS</vt:lpstr>
      <vt:lpstr>Santrauka</vt:lpstr>
      <vt:lpstr>DKŽ_S!OLE_LINK1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Irena Kudzinskienė</cp:lastModifiedBy>
  <cp:lastPrinted>2024-10-15T09:37:39Z</cp:lastPrinted>
  <dcterms:created xsi:type="dcterms:W3CDTF">2020-10-05T14:48:34Z</dcterms:created>
  <dcterms:modified xsi:type="dcterms:W3CDTF">2025-03-21T07:49:47Z</dcterms:modified>
</cp:coreProperties>
</file>