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.kliunkiene\Desktop\RENGIMUI\Šaltinio fasadas\"/>
    </mc:Choice>
  </mc:AlternateContent>
  <xr:revisionPtr revIDLastSave="0" documentId="13_ncr:1_{45225A05-9F4C-48A5-9C74-E5506521CEC5}" xr6:coauthVersionLast="47" xr6:coauthVersionMax="47" xr10:uidLastSave="{00000000-0000-0000-0000-000000000000}"/>
  <bookViews>
    <workbookView xWindow="-120" yWindow="-120" windowWidth="29040" windowHeight="15840" xr2:uid="{53875DDF-DAB0-4ECF-88F4-349F73A4521B}"/>
  </bookViews>
  <sheets>
    <sheet name="Sheet1" sheetId="1" r:id="rId1"/>
    <sheet name="Sheet2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F10" i="1"/>
  <c r="C11" i="1"/>
  <c r="C9" i="1"/>
  <c r="C8" i="1"/>
  <c r="F11" i="1"/>
  <c r="F9" i="1"/>
  <c r="F8" i="1"/>
  <c r="F7" i="1"/>
  <c r="F6" i="1"/>
  <c r="C7" i="1"/>
  <c r="C6" i="1"/>
  <c r="C5" i="1"/>
  <c r="F5" i="1"/>
  <c r="G5" i="1" s="1"/>
  <c r="F3" i="1"/>
  <c r="F4" i="1"/>
  <c r="C4" i="1"/>
  <c r="F2" i="1"/>
  <c r="G2" i="1" s="1"/>
  <c r="C2" i="1"/>
  <c r="C3" i="1"/>
  <c r="G10" i="1" l="1"/>
  <c r="G11" i="1"/>
  <c r="G9" i="1"/>
  <c r="G8" i="1"/>
  <c r="G6" i="1"/>
  <c r="G7" i="1"/>
  <c r="G4" i="1"/>
  <c r="G3" i="1"/>
  <c r="G12" i="1" l="1"/>
  <c r="L12" i="1" s="1"/>
  <c r="H3" i="1" l="1"/>
  <c r="H2" i="1"/>
  <c r="H4" i="1"/>
  <c r="H11" i="1"/>
  <c r="H10" i="1"/>
  <c r="H9" i="1"/>
  <c r="H8" i="1"/>
  <c r="H7" i="1"/>
  <c r="H6" i="1"/>
  <c r="H5" i="1"/>
  <c r="H12" i="1" l="1"/>
</calcChain>
</file>

<file path=xl/sharedStrings.xml><?xml version="1.0" encoding="utf-8"?>
<sst xmlns="http://schemas.openxmlformats.org/spreadsheetml/2006/main" count="36" uniqueCount="24">
  <si>
    <t>Eil. Nr.</t>
  </si>
  <si>
    <t>Plotas, m2</t>
  </si>
  <si>
    <t>14-16</t>
  </si>
  <si>
    <t>Total</t>
  </si>
  <si>
    <t>Plotas, m3</t>
  </si>
  <si>
    <t>Plovimas, atsilupusio tinko nuvalymas, gruntavimas, armavimas, dekoras, dazymas</t>
  </si>
  <si>
    <t>Plovimas, atsilupusio tinko nuvalymas 15%, gruntavimas, dekoras 15%, dazymas</t>
  </si>
  <si>
    <t>9-14</t>
  </si>
  <si>
    <t>9-15</t>
  </si>
  <si>
    <t>A-F</t>
  </si>
  <si>
    <t>1-9</t>
  </si>
  <si>
    <t>I-A</t>
  </si>
  <si>
    <t>Vidinis kiemelis 2</t>
  </si>
  <si>
    <t>Vidinis kiemelis 1</t>
  </si>
  <si>
    <t>Grand Total</t>
  </si>
  <si>
    <t>Row Labels</t>
  </si>
  <si>
    <t>Sum of Plotas, m3</t>
  </si>
  <si>
    <t>Fasado pavadinimas, ar ašys</t>
  </si>
  <si>
    <t>Fasado ilgis, m</t>
  </si>
  <si>
    <t>Aukštis nuo cokolio, m</t>
  </si>
  <si>
    <t>Aukštis virš cokolio, m2</t>
  </si>
  <si>
    <t>Aukštis viso, m</t>
  </si>
  <si>
    <t>Darbų aprašymas</t>
  </si>
  <si>
    <t>Techninės specifikacijos 2 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</si>
</sst>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1"/>
      <color theme="0"/>
      <name val="Aptos Narrow"/>
      <family val="2"/>
      <charset val="186"/>
      <scheme val="minor"/>
    </font>
    <font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" fontId="0" fillId="0" borderId="0" xfId="0" quotePrefix="1" applyNumberFormat="1"/>
    <xf numFmtId="0" fontId="0" fillId="0" borderId="0" xfId="0" quotePrefix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 wrapText="1"/>
    </xf>
  </cellXfs>
  <cellStyles count="1">
    <cellStyle name="Įprastas" xfId="0" builtinId="0"/>
  </cellStyles>
  <dxfs count="10">
    <dxf>
      <numFmt numFmtId="2" formatCode="0.0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ūnas Miliauskas" refreshedDate="45593.440531365741" createdVersion="8" refreshedVersion="8" minRefreshableVersion="3" recordCount="10" xr:uid="{AD3BA5BC-3446-47E0-BD53-1D4AF00DD20C}">
  <cacheSource type="worksheet">
    <worksheetSource name="Table1"/>
  </cacheSource>
  <cacheFields count="9">
    <cacheField name="Eil. Nr." numFmtId="0">
      <sharedItems containsSemiMixedTypes="0" containsString="0" containsNumber="1" containsInteger="1" minValue="1" maxValue="10"/>
    </cacheField>
    <cacheField name="Pavadinimas" numFmtId="0">
      <sharedItems/>
    </cacheField>
    <cacheField name="ilgis, m" numFmtId="0">
      <sharedItems containsSemiMixedTypes="0" containsString="0" containsNumber="1" minValue="12.06" maxValue="78.290000000000006"/>
    </cacheField>
    <cacheField name="Column2" numFmtId="0">
      <sharedItems containsSemiMixedTypes="0" containsString="0" containsNumber="1" minValue="0" maxValue="0.7"/>
    </cacheField>
    <cacheField name="Column1" numFmtId="0">
      <sharedItems containsSemiMixedTypes="0" containsString="0" containsNumber="1" minValue="0.7" maxValue="11.2"/>
    </cacheField>
    <cacheField name="Aukštis, m" numFmtId="0">
      <sharedItems containsSemiMixedTypes="0" containsString="0" containsNumber="1" minValue="0.7" maxValue="11.2"/>
    </cacheField>
    <cacheField name="Plotas, m2" numFmtId="0">
      <sharedItems containsSemiMixedTypes="0" containsString="0" containsNumber="1" minValue="8.4420000000000002" maxValue="876.84800000000007"/>
    </cacheField>
    <cacheField name="Plotas, m3" numFmtId="0">
      <sharedItems containsSemiMixedTypes="0" containsString="0" containsNumber="1" minValue="7.7996870830313654" maxValue="810.1326722793043"/>
    </cacheField>
    <cacheField name="Darbai" numFmtId="0">
      <sharedItems count="2">
        <s v="Plovimas, atsilupusio tinko nuvalymas, gruntavimas, armavimas, dekoras, dazymas"/>
        <s v="Plovimas, atsilupusio tinko nuvalymas 15%, gruntavimas, dekoras 15%, dazym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n v="1"/>
    <s v="14-16"/>
    <n v="12.06"/>
    <n v="0"/>
    <n v="0.7"/>
    <n v="0.7"/>
    <n v="8.4420000000000002"/>
    <n v="7.7996870830313654"/>
    <x v="0"/>
  </r>
  <r>
    <n v="2"/>
    <s v="14-16"/>
    <n v="12.06"/>
    <n v="0.7"/>
    <n v="11.2"/>
    <n v="10.5"/>
    <n v="126.63000000000001"/>
    <n v="116.99530624547049"/>
    <x v="1"/>
  </r>
  <r>
    <n v="3"/>
    <s v="9-14"/>
    <n v="23.9"/>
    <n v="0"/>
    <n v="0.7"/>
    <n v="0.7"/>
    <n v="16.729999999999997"/>
    <n v="15.45709131711854"/>
    <x v="0"/>
  </r>
  <r>
    <n v="4"/>
    <s v="9-15"/>
    <n v="23.9"/>
    <n v="0.7"/>
    <n v="11.2"/>
    <n v="10.5"/>
    <n v="250.95"/>
    <n v="231.85636975677815"/>
    <x v="1"/>
  </r>
  <r>
    <n v="5"/>
    <s v="A-F"/>
    <n v="17.509999999999998"/>
    <n v="0"/>
    <n v="0.7"/>
    <n v="0.7"/>
    <n v="12.256999999999998"/>
    <n v="11.324421295512369"/>
    <x v="0"/>
  </r>
  <r>
    <n v="6"/>
    <s v="A-F"/>
    <n v="12.06"/>
    <n v="0.7"/>
    <n v="11.2"/>
    <n v="10.5"/>
    <n v="126.63000000000001"/>
    <n v="116.99530624547049"/>
    <x v="1"/>
  </r>
  <r>
    <n v="7"/>
    <s v="1-9"/>
    <n v="41.88"/>
    <n v="0"/>
    <n v="11.2"/>
    <n v="11.2"/>
    <n v="469.05599999999998"/>
    <n v="433.36768827509593"/>
    <x v="0"/>
  </r>
  <r>
    <n v="8"/>
    <s v="I-A"/>
    <n v="36.14"/>
    <n v="0"/>
    <n v="11.2"/>
    <n v="11.2"/>
    <n v="404.76799999999997"/>
    <n v="373.97106624312244"/>
    <x v="0"/>
  </r>
  <r>
    <n v="9"/>
    <s v="Vidinis kiemelis 1"/>
    <n v="78.290000000000006"/>
    <n v="0"/>
    <n v="11.2"/>
    <n v="11.2"/>
    <n v="876.84800000000007"/>
    <n v="810.1326722793043"/>
    <x v="1"/>
  </r>
  <r>
    <n v="10"/>
    <s v="Vidinis kiemelis 2"/>
    <n v="72.16"/>
    <n v="0"/>
    <n v="11.2"/>
    <n v="11.2"/>
    <n v="808.19199999999989"/>
    <n v="746.7003912590955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D2EB13-92F8-4289-9C5D-227B8DE0B471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4" firstHeaderRow="1" firstDataRow="1" firstDataCol="1"/>
  <pivotFields count="9"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3">
        <item x="1"/>
        <item x="0"/>
        <item t="default"/>
      </items>
    </pivotField>
  </pivotFields>
  <rowFields count="1">
    <field x="8"/>
  </rowFields>
  <rowItems count="3">
    <i>
      <x/>
    </i>
    <i>
      <x v="1"/>
    </i>
    <i t="grand">
      <x/>
    </i>
  </rowItems>
  <colItems count="1">
    <i/>
  </colItems>
  <dataFields count="1">
    <dataField name="Sum of Plotas, m3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E5E3B3-C8C9-4D01-BFE9-2C486BEEE204}" name="Table1" displayName="Table1" ref="A1:J12" totalsRowCount="1" headerRowDxfId="9">
  <autoFilter ref="A1:J11" xr:uid="{F3E5E3B3-C8C9-4D01-BFE9-2C486BEEE204}"/>
  <tableColumns count="10">
    <tableColumn id="1" xr3:uid="{8D8FC91C-7F2C-4181-B046-F3EDAA55A253}" name="Eil. Nr." totalsRowLabel="Total"/>
    <tableColumn id="2" xr3:uid="{E4FD8C27-2B68-447C-A8E1-BAD2C85014B5}" name="Fasado pavadinimas, ar ašys" dataDxfId="8"/>
    <tableColumn id="3" xr3:uid="{46AAAE0A-CBE2-4749-950D-A56E1313EE25}" name="Fasado ilgis, m" dataDxfId="7">
      <calculatedColumnFormula>3.07+8.99</calculatedColumnFormula>
    </tableColumn>
    <tableColumn id="8" xr3:uid="{599A78AB-8417-4A3D-92B5-D137A21C85C6}" name="Aukštis nuo cokolio, m" dataDxfId="6"/>
    <tableColumn id="7" xr3:uid="{353C8F0D-C93E-487A-B142-EA98DD572026}" name="Aukštis virš cokolio, m2" dataDxfId="5"/>
    <tableColumn id="4" xr3:uid="{9A6C3426-4FB0-40BF-8EF7-2EBCF62DF2F9}" name="Aukštis viso, m" dataDxfId="4">
      <calculatedColumnFormula>Table1[[#This Row],[Aukštis virš cokolio, m2]]-Table1[[#This Row],[Aukštis nuo cokolio, m]]</calculatedColumnFormula>
    </tableColumn>
    <tableColumn id="5" xr3:uid="{27BA5CA1-528A-461A-8C57-D2136E7DABC3}" name="Plotas, m2" totalsRowFunction="sum" dataDxfId="3">
      <calculatedColumnFormula>C2*F2</calculatedColumnFormula>
    </tableColumn>
    <tableColumn id="9" xr3:uid="{7142C632-79C0-4732-BE9A-BB882D0DFD8C}" name="Plotas, m3" totalsRowFunction="sum" dataDxfId="2" totalsRowDxfId="0">
      <calculatedColumnFormula>Table1[[#This Row],[Plotas, m2]]*$L$12</calculatedColumnFormula>
    </tableColumn>
    <tableColumn id="6" xr3:uid="{1F22C3A5-C16C-4C7A-B423-64BDB66CDABD}" name="Darbų aprašymas"/>
    <tableColumn id="10" xr3:uid="{097B0ADB-306D-4BA5-A814-FAAA10C949AE}" name="Techninės specifikacijos 2  prieda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FE1EF-E504-421B-B625-E8ADC921AA04}">
  <dimension ref="A1:L12"/>
  <sheetViews>
    <sheetView tabSelected="1" workbookViewId="0">
      <selection activeCell="H17" sqref="F15:H17"/>
    </sheetView>
  </sheetViews>
  <sheetFormatPr defaultRowHeight="15" x14ac:dyDescent="0.25"/>
  <cols>
    <col min="1" max="1" width="11.140625" customWidth="1"/>
    <col min="2" max="2" width="14.7109375" bestFit="1" customWidth="1"/>
    <col min="3" max="5" width="11.140625" customWidth="1"/>
    <col min="6" max="6" width="11.5703125" customWidth="1"/>
    <col min="7" max="7" width="11.5703125" hidden="1" customWidth="1"/>
    <col min="8" max="8" width="11.5703125" customWidth="1"/>
    <col min="9" max="9" width="74.7109375" customWidth="1"/>
    <col min="10" max="10" width="31.140625" customWidth="1"/>
    <col min="11" max="12" width="9.28515625" style="7"/>
  </cols>
  <sheetData>
    <row r="1" spans="1:12" s="5" customFormat="1" ht="54.75" customHeight="1" x14ac:dyDescent="0.25">
      <c r="A1" s="5" t="s">
        <v>0</v>
      </c>
      <c r="B1" s="5" t="s">
        <v>17</v>
      </c>
      <c r="C1" s="5" t="s">
        <v>18</v>
      </c>
      <c r="D1" s="5" t="s">
        <v>19</v>
      </c>
      <c r="E1" s="5" t="s">
        <v>20</v>
      </c>
      <c r="F1" s="5" t="s">
        <v>21</v>
      </c>
      <c r="G1" s="5" t="s">
        <v>1</v>
      </c>
      <c r="H1" s="5" t="s">
        <v>4</v>
      </c>
      <c r="I1" s="5" t="s">
        <v>22</v>
      </c>
      <c r="J1" s="11" t="s">
        <v>23</v>
      </c>
      <c r="K1" s="6"/>
      <c r="L1" s="6"/>
    </row>
    <row r="2" spans="1:12" x14ac:dyDescent="0.25">
      <c r="A2">
        <v>1</v>
      </c>
      <c r="B2" t="s">
        <v>2</v>
      </c>
      <c r="C2" s="8">
        <f>3.07+8.99</f>
        <v>12.06</v>
      </c>
      <c r="D2" s="8">
        <v>0</v>
      </c>
      <c r="E2" s="8">
        <v>0.7</v>
      </c>
      <c r="F2" s="8">
        <f>Table1[[#This Row],[Aukštis virš cokolio, m2]]-Table1[[#This Row],[Aukštis nuo cokolio, m]]</f>
        <v>0.7</v>
      </c>
      <c r="G2" s="8">
        <f>C2*F2</f>
        <v>8.4420000000000002</v>
      </c>
      <c r="H2" s="9">
        <f>Table1[[#This Row],[Plotas, m2]]*$L$12</f>
        <v>7.7996870830313654</v>
      </c>
      <c r="I2" t="s">
        <v>5</v>
      </c>
      <c r="J2" s="8"/>
    </row>
    <row r="3" spans="1:12" x14ac:dyDescent="0.25">
      <c r="A3">
        <v>2</v>
      </c>
      <c r="B3" t="s">
        <v>2</v>
      </c>
      <c r="C3" s="8">
        <f>3.07+8.99</f>
        <v>12.06</v>
      </c>
      <c r="D3" s="8">
        <v>0.7</v>
      </c>
      <c r="E3" s="8">
        <v>11.2</v>
      </c>
      <c r="F3" s="8">
        <f>Table1[[#This Row],[Aukštis virš cokolio, m2]]-Table1[[#This Row],[Aukštis nuo cokolio, m]]</f>
        <v>10.5</v>
      </c>
      <c r="G3" s="8">
        <f t="shared" ref="G3:G10" si="0">C3*F3</f>
        <v>126.63000000000001</v>
      </c>
      <c r="H3" s="9">
        <f>Table1[[#This Row],[Plotas, m2]]*$L$12</f>
        <v>116.99530624547049</v>
      </c>
      <c r="I3" t="s">
        <v>6</v>
      </c>
      <c r="J3" s="8"/>
    </row>
    <row r="4" spans="1:12" x14ac:dyDescent="0.25">
      <c r="A4">
        <v>3</v>
      </c>
      <c r="B4" s="1" t="s">
        <v>7</v>
      </c>
      <c r="C4" s="8">
        <f>11.88+12.02</f>
        <v>23.9</v>
      </c>
      <c r="D4" s="8">
        <v>0</v>
      </c>
      <c r="E4" s="8">
        <v>0.7</v>
      </c>
      <c r="F4" s="8">
        <f>Table1[[#This Row],[Aukštis virš cokolio, m2]]-Table1[[#This Row],[Aukštis nuo cokolio, m]]</f>
        <v>0.7</v>
      </c>
      <c r="G4" s="8">
        <f t="shared" si="0"/>
        <v>16.729999999999997</v>
      </c>
      <c r="H4" s="9">
        <f>Table1[[#This Row],[Plotas, m2]]*$L$12</f>
        <v>15.45709131711854</v>
      </c>
      <c r="I4" t="s">
        <v>5</v>
      </c>
      <c r="J4" s="8"/>
    </row>
    <row r="5" spans="1:12" x14ac:dyDescent="0.25">
      <c r="A5">
        <v>4</v>
      </c>
      <c r="B5" s="1" t="s">
        <v>8</v>
      </c>
      <c r="C5" s="8">
        <f>11.88+12.02</f>
        <v>23.9</v>
      </c>
      <c r="D5" s="8">
        <v>0.7</v>
      </c>
      <c r="E5" s="8">
        <v>11.2</v>
      </c>
      <c r="F5" s="8">
        <f>Table1[[#This Row],[Aukštis virš cokolio, m2]]-Table1[[#This Row],[Aukštis nuo cokolio, m]]</f>
        <v>10.5</v>
      </c>
      <c r="G5" s="8">
        <f t="shared" si="0"/>
        <v>250.95</v>
      </c>
      <c r="H5" s="9">
        <f>Table1[[#This Row],[Plotas, m2]]*$L$12</f>
        <v>231.85636975677815</v>
      </c>
      <c r="I5" t="s">
        <v>6</v>
      </c>
      <c r="J5" s="8"/>
    </row>
    <row r="6" spans="1:12" x14ac:dyDescent="0.25">
      <c r="A6">
        <v>5</v>
      </c>
      <c r="B6" t="s">
        <v>9</v>
      </c>
      <c r="C6" s="8">
        <f>2.86+8.84+5.81</f>
        <v>17.509999999999998</v>
      </c>
      <c r="D6" s="8">
        <v>0</v>
      </c>
      <c r="E6" s="8">
        <v>0.7</v>
      </c>
      <c r="F6" s="8">
        <f>Table1[[#This Row],[Aukštis virš cokolio, m2]]-Table1[[#This Row],[Aukštis nuo cokolio, m]]</f>
        <v>0.7</v>
      </c>
      <c r="G6" s="8">
        <f t="shared" si="0"/>
        <v>12.256999999999998</v>
      </c>
      <c r="H6" s="9">
        <f>Table1[[#This Row],[Plotas, m2]]*$L$12</f>
        <v>11.324421295512369</v>
      </c>
      <c r="I6" t="s">
        <v>5</v>
      </c>
      <c r="J6" s="8"/>
    </row>
    <row r="7" spans="1:12" x14ac:dyDescent="0.25">
      <c r="A7">
        <v>6</v>
      </c>
      <c r="B7" t="s">
        <v>9</v>
      </c>
      <c r="C7" s="8">
        <f>3.07+8.99</f>
        <v>12.06</v>
      </c>
      <c r="D7" s="8">
        <v>0.7</v>
      </c>
      <c r="E7" s="8">
        <v>11.2</v>
      </c>
      <c r="F7" s="8">
        <f>Table1[[#This Row],[Aukštis virš cokolio, m2]]-Table1[[#This Row],[Aukštis nuo cokolio, m]]</f>
        <v>10.5</v>
      </c>
      <c r="G7" s="8">
        <f t="shared" si="0"/>
        <v>126.63000000000001</v>
      </c>
      <c r="H7" s="9">
        <f>Table1[[#This Row],[Plotas, m2]]*$L$12</f>
        <v>116.99530624547049</v>
      </c>
      <c r="I7" t="s">
        <v>6</v>
      </c>
      <c r="J7" s="8"/>
    </row>
    <row r="8" spans="1:12" x14ac:dyDescent="0.25">
      <c r="A8">
        <v>7</v>
      </c>
      <c r="B8" s="2" t="s">
        <v>10</v>
      </c>
      <c r="C8" s="8">
        <f>3.19+9.03+9+8.75+5.95+5.96</f>
        <v>41.88</v>
      </c>
      <c r="D8" s="8">
        <v>0</v>
      </c>
      <c r="E8" s="8">
        <v>11.2</v>
      </c>
      <c r="F8" s="8">
        <f>Table1[[#This Row],[Aukštis virš cokolio, m2]]-Table1[[#This Row],[Aukštis nuo cokolio, m]]</f>
        <v>11.2</v>
      </c>
      <c r="G8" s="8">
        <f t="shared" si="0"/>
        <v>469.05599999999998</v>
      </c>
      <c r="H8" s="9">
        <f>Table1[[#This Row],[Plotas, m2]]*$L$12</f>
        <v>433.36768827509593</v>
      </c>
      <c r="I8" t="s">
        <v>5</v>
      </c>
      <c r="J8" s="8"/>
    </row>
    <row r="9" spans="1:12" x14ac:dyDescent="0.25">
      <c r="A9">
        <v>8</v>
      </c>
      <c r="B9" s="2" t="s">
        <v>11</v>
      </c>
      <c r="C9" s="8">
        <f>12.03+16.3+7.81</f>
        <v>36.14</v>
      </c>
      <c r="D9" s="8">
        <v>0</v>
      </c>
      <c r="E9" s="8">
        <v>11.2</v>
      </c>
      <c r="F9" s="8">
        <f>Table1[[#This Row],[Aukštis virš cokolio, m2]]-Table1[[#This Row],[Aukštis nuo cokolio, m]]</f>
        <v>11.2</v>
      </c>
      <c r="G9" s="8">
        <f t="shared" si="0"/>
        <v>404.76799999999997</v>
      </c>
      <c r="H9" s="9">
        <f>Table1[[#This Row],[Plotas, m2]]*$L$12</f>
        <v>373.97106624312244</v>
      </c>
      <c r="I9" t="s">
        <v>5</v>
      </c>
      <c r="J9" s="8"/>
    </row>
    <row r="10" spans="1:12" x14ac:dyDescent="0.25">
      <c r="A10">
        <v>9</v>
      </c>
      <c r="B10" t="s">
        <v>13</v>
      </c>
      <c r="C10" s="8">
        <f>6.2+18.01+4.93+4+12.02+5.73+3.13+8.8+8.73+6.74</f>
        <v>78.290000000000006</v>
      </c>
      <c r="D10" s="8">
        <v>0</v>
      </c>
      <c r="E10" s="8">
        <v>11.2</v>
      </c>
      <c r="F10" s="8">
        <f>Table1[[#This Row],[Aukštis virš cokolio, m2]]-Table1[[#This Row],[Aukštis nuo cokolio, m]]</f>
        <v>11.2</v>
      </c>
      <c r="G10" s="8">
        <f t="shared" si="0"/>
        <v>876.84800000000007</v>
      </c>
      <c r="H10" s="9">
        <f>Table1[[#This Row],[Plotas, m2]]*$L$12</f>
        <v>810.1326722793043</v>
      </c>
      <c r="I10" t="s">
        <v>6</v>
      </c>
      <c r="J10" s="8"/>
    </row>
    <row r="11" spans="1:12" x14ac:dyDescent="0.25">
      <c r="A11">
        <v>10</v>
      </c>
      <c r="B11" t="s">
        <v>12</v>
      </c>
      <c r="C11" s="8">
        <f>12.05+2.9+8.15+2+5.65+9+8.75+8.84+5.82+6+3</f>
        <v>72.16</v>
      </c>
      <c r="D11" s="8">
        <v>0</v>
      </c>
      <c r="E11" s="8">
        <v>11.2</v>
      </c>
      <c r="F11" s="8">
        <f>Table1[[#This Row],[Aukštis virš cokolio, m2]]-Table1[[#This Row],[Aukštis nuo cokolio, m]]</f>
        <v>11.2</v>
      </c>
      <c r="G11" s="8">
        <f t="shared" ref="G11" si="1">C11*F11</f>
        <v>808.19199999999989</v>
      </c>
      <c r="H11" s="9">
        <f>Table1[[#This Row],[Plotas, m2]]*$L$12</f>
        <v>746.70039125909557</v>
      </c>
      <c r="I11" t="s">
        <v>6</v>
      </c>
      <c r="J11" s="8"/>
    </row>
    <row r="12" spans="1:12" x14ac:dyDescent="0.25">
      <c r="A12" t="s">
        <v>3</v>
      </c>
      <c r="G12">
        <f>SUBTOTAL(109,Table1[Plotas, m2])</f>
        <v>3100.5030000000002</v>
      </c>
      <c r="H12" s="10">
        <f>SUBTOTAL(109,Table1[Plotas, m3])</f>
        <v>2864.5999999999995</v>
      </c>
      <c r="K12" s="7">
        <v>2864.6</v>
      </c>
      <c r="L12" s="7">
        <f>K12/Table1[[#Totals],[Plotas, m2]]</f>
        <v>0.9239146035336846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C71D-15AC-4BC6-B686-E4BEA852FC05}">
  <dimension ref="A1:B4"/>
  <sheetViews>
    <sheetView workbookViewId="0">
      <selection activeCell="A2" sqref="A2:A3"/>
      <pivotSelection pane="bottomRight" showHeader="1" axis="axisRow" activeRow="3" previousRow="3" click="1" r:id="rId1">
        <pivotArea dataOnly="0" labelOnly="1" fieldPosition="0">
          <references count="1">
            <reference field="8" count="0"/>
          </references>
        </pivotArea>
      </pivotSelection>
    </sheetView>
  </sheetViews>
  <sheetFormatPr defaultRowHeight="15" x14ac:dyDescent="0.25"/>
  <cols>
    <col min="1" max="1" width="68.42578125" bestFit="1" customWidth="1"/>
    <col min="2" max="2" width="15.85546875" bestFit="1" customWidth="1"/>
    <col min="3" max="3" width="71.42578125" bestFit="1" customWidth="1"/>
    <col min="4" max="4" width="10.42578125" bestFit="1" customWidth="1"/>
  </cols>
  <sheetData>
    <row r="1" spans="1:2" x14ac:dyDescent="0.25">
      <c r="A1" s="3" t="s">
        <v>15</v>
      </c>
      <c r="B1" t="s">
        <v>16</v>
      </c>
    </row>
    <row r="2" spans="1:2" x14ac:dyDescent="0.25">
      <c r="A2" s="4" t="s">
        <v>6</v>
      </c>
      <c r="B2">
        <v>2022.6800457861189</v>
      </c>
    </row>
    <row r="3" spans="1:2" x14ac:dyDescent="0.25">
      <c r="A3" s="4" t="s">
        <v>5</v>
      </c>
      <c r="B3">
        <v>841.9199542138806</v>
      </c>
    </row>
    <row r="4" spans="1:2" x14ac:dyDescent="0.25">
      <c r="A4" s="4" t="s">
        <v>14</v>
      </c>
      <c r="B4">
        <v>2864.5999999999995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6CE2C5B22BCC547A1C85039E48FC111" ma:contentTypeVersion="13" ma:contentTypeDescription="Kurkite naują dokumentą." ma:contentTypeScope="" ma:versionID="2d893f0dd89fa0ce31772ae30b74c0ea">
  <xsd:schema xmlns:xsd="http://www.w3.org/2001/XMLSchema" xmlns:xs="http://www.w3.org/2001/XMLSchema" xmlns:p="http://schemas.microsoft.com/office/2006/metadata/properties" xmlns:ns2="8c8bf2fe-a5fd-4164-b383-9ec35b30eb91" xmlns:ns3="d249c5fb-c122-4668-ac21-e29c1ee63361" targetNamespace="http://schemas.microsoft.com/office/2006/metadata/properties" ma:root="true" ma:fieldsID="1da723084979f98a3dd99aeb0ac1d26f" ns2:_="" ns3:_="">
    <xsd:import namespace="8c8bf2fe-a5fd-4164-b383-9ec35b30eb91"/>
    <xsd:import namespace="d249c5fb-c122-4668-ac21-e29c1ee633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8bf2fe-a5fd-4164-b383-9ec35b30e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Vaizdų žymės" ma:readOnly="false" ma:fieldId="{5cf76f15-5ced-4ddc-b409-7134ff3c332f}" ma:taxonomyMulti="true" ma:sspId="723f14c5-ccdb-4f20-a298-1134252fe5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9c5fb-c122-4668-ac21-e29c1ee633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c1583ff-7fb1-4738-9969-7c17246a4579}" ma:internalName="TaxCatchAll" ma:showField="CatchAllData" ma:web="d249c5fb-c122-4668-ac21-e29c1ee633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49c5fb-c122-4668-ac21-e29c1ee63361" xsi:nil="true"/>
    <lcf76f155ced4ddcb4097134ff3c332f xmlns="8c8bf2fe-a5fd-4164-b383-9ec35b30eb9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ADBAD5-8FF4-4815-96A1-5B97F3A008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8bf2fe-a5fd-4164-b383-9ec35b30eb91"/>
    <ds:schemaRef ds:uri="d249c5fb-c122-4668-ac21-e29c1ee633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649041-7399-4078-83B2-B9B121D4F597}">
  <ds:schemaRefs>
    <ds:schemaRef ds:uri="http://schemas.microsoft.com/office/2006/metadata/properties"/>
    <ds:schemaRef ds:uri="http://schemas.microsoft.com/office/infopath/2007/PartnerControls"/>
    <ds:schemaRef ds:uri="d249c5fb-c122-4668-ac21-e29c1ee63361"/>
    <ds:schemaRef ds:uri="8c8bf2fe-a5fd-4164-b383-9ec35b30eb91"/>
  </ds:schemaRefs>
</ds:datastoreItem>
</file>

<file path=customXml/itemProps3.xml><?xml version="1.0" encoding="utf-8"?>
<ds:datastoreItem xmlns:ds="http://schemas.openxmlformats.org/officeDocument/2006/customXml" ds:itemID="{9A3899D0-C9B0-4ACE-861C-775B1A66FF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Arūnas Miliauskas</dc:creator>
  <cp:lastModifiedBy>Milda Kliunkienė</cp:lastModifiedBy>
  <dcterms:created xsi:type="dcterms:W3CDTF">2024-10-28T07:19:07Z</dcterms:created>
  <dcterms:modified xsi:type="dcterms:W3CDTF">2025-04-15T08:35:30Z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0x01010006CE2C5B22BCC547A1C85039E48FC111</vt:lpwstr>
  </property>
  <property fmtid="{D5CDD505-2E9C-101B-9397-08002B2CF9AE}" pid="3" name="MediaServiceImageTags">
    <vt:lpwstr/>
  </property>
</Properties>
</file>