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makaraite\Desktop\2025 M. PIRKIMAI\NT draudimo paslaugos\"/>
    </mc:Choice>
  </mc:AlternateContent>
  <xr:revisionPtr revIDLastSave="0" documentId="13_ncr:1_{FFEB01CE-6CE4-4DC4-BE68-7DD71690BFB6}" xr6:coauthVersionLast="46" xr6:coauthVersionMax="47" xr10:uidLastSave="{00000000-0000-0000-0000-000000000000}"/>
  <bookViews>
    <workbookView xWindow="-120" yWindow="-120" windowWidth="29040" windowHeight="15840" activeTab="1" xr2:uid="{2D4DD660-8441-411F-B264-608D9C45D2F7}"/>
  </bookViews>
  <sheets>
    <sheet name="NT įstaigos" sheetId="2" r:id="rId1"/>
    <sheet name="NT Seniūnijų" sheetId="4" r:id="rId2"/>
    <sheet name="Sheet1" sheetId="5" r:id="rId3"/>
  </sheets>
  <externalReferences>
    <externalReference r:id="rId4"/>
  </externalReferences>
  <definedNames>
    <definedName name="_xlnm._FilterDatabase" localSheetId="0" hidden="1">'NT įstaigos'!$A$1:$M$65</definedName>
    <definedName name="_xlnm._FilterDatabase" localSheetId="1" hidden="1">'NT Seniūnijų'!$A$1:$M$104</definedName>
    <definedName name="Vieta">[1]Sheet1!$A$2:$A$5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2" l="1"/>
  <c r="F38" i="2"/>
  <c r="C471" i="5"/>
  <c r="K103" i="4"/>
  <c r="I103" i="4"/>
  <c r="K102" i="4"/>
  <c r="I102" i="4"/>
  <c r="K101" i="4"/>
  <c r="I101" i="4"/>
  <c r="K100" i="4"/>
  <c r="I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I54" i="4"/>
  <c r="K54" i="4" s="1"/>
  <c r="K53" i="4"/>
  <c r="I53" i="4"/>
  <c r="K52" i="4"/>
  <c r="I52" i="4"/>
  <c r="K51" i="4"/>
  <c r="I50" i="4"/>
  <c r="K50" i="4" s="1"/>
  <c r="K49" i="4"/>
  <c r="K48" i="4"/>
  <c r="K47" i="4"/>
  <c r="K46" i="4"/>
  <c r="I45" i="4"/>
  <c r="K45" i="4" s="1"/>
  <c r="K44" i="4"/>
  <c r="K42" i="4"/>
  <c r="K41" i="4"/>
  <c r="K40" i="4"/>
  <c r="K39" i="4"/>
  <c r="K38" i="4"/>
  <c r="K37" i="4"/>
  <c r="K36" i="4"/>
  <c r="K35" i="4"/>
  <c r="K34" i="4"/>
  <c r="K33" i="4"/>
  <c r="K32" i="4"/>
  <c r="K31" i="4"/>
  <c r="K6" i="4"/>
  <c r="K5" i="4"/>
  <c r="K4" i="4"/>
  <c r="K104" i="4" l="1"/>
  <c r="I32" i="2"/>
  <c r="K32" i="2" s="1"/>
  <c r="I31" i="2"/>
  <c r="K31" i="2" s="1"/>
  <c r="I30" i="2"/>
  <c r="K30" i="2" s="1"/>
  <c r="I29" i="2"/>
  <c r="K29" i="2" s="1"/>
  <c r="I28" i="2"/>
  <c r="K28" i="2" s="1"/>
  <c r="K58" i="2"/>
  <c r="K59" i="2"/>
  <c r="K57" i="2"/>
  <c r="K56" i="2"/>
  <c r="K55" i="2"/>
  <c r="K54" i="2"/>
  <c r="K52" i="2"/>
  <c r="K51" i="2"/>
  <c r="K50" i="2"/>
  <c r="K49" i="2"/>
  <c r="K45" i="2"/>
  <c r="K44" i="2"/>
  <c r="K43" i="2"/>
  <c r="K42" i="2"/>
  <c r="K41" i="2"/>
  <c r="K40" i="2"/>
  <c r="K39" i="2"/>
  <c r="K27" i="2"/>
  <c r="K21" i="2"/>
  <c r="K20" i="2"/>
  <c r="K18" i="2"/>
  <c r="K19" i="2"/>
  <c r="K17" i="2"/>
  <c r="K16" i="2"/>
  <c r="K15" i="2"/>
  <c r="K14" i="2"/>
  <c r="K2" i="2"/>
  <c r="K25" i="2"/>
  <c r="K13" i="2"/>
  <c r="K26" i="2"/>
  <c r="K33" i="2"/>
  <c r="K34" i="2"/>
  <c r="K35" i="2"/>
  <c r="K36" i="2"/>
  <c r="K37" i="2"/>
  <c r="K48" i="2"/>
  <c r="K47" i="2"/>
  <c r="K46" i="2"/>
  <c r="K61" i="2"/>
  <c r="K60" i="2"/>
  <c r="K62" i="2"/>
  <c r="K63" i="2"/>
  <c r="K64" i="2"/>
  <c r="K24" i="2"/>
  <c r="K23" i="2"/>
  <c r="K22" i="2"/>
  <c r="K12" i="2"/>
  <c r="K3" i="2"/>
  <c r="M59" i="2" l="1"/>
  <c r="F59" i="2"/>
  <c r="E59" i="2"/>
  <c r="M58" i="2"/>
  <c r="J58" i="2"/>
  <c r="F58" i="2"/>
  <c r="M57" i="2"/>
  <c r="F57" i="2"/>
  <c r="M56" i="2"/>
  <c r="F56" i="2"/>
  <c r="M55" i="2"/>
  <c r="F55" i="2"/>
  <c r="D55" i="2"/>
  <c r="M54" i="2"/>
  <c r="F54" i="2"/>
  <c r="D54" i="2"/>
  <c r="C54" i="2"/>
  <c r="M53" i="2"/>
  <c r="I53" i="2"/>
  <c r="K53" i="2" s="1"/>
  <c r="K65" i="2" s="1"/>
  <c r="H53" i="2"/>
  <c r="F53" i="2"/>
  <c r="D53" i="2"/>
  <c r="C53" i="2"/>
</calcChain>
</file>

<file path=xl/sharedStrings.xml><?xml version="1.0" encoding="utf-8"?>
<sst xmlns="http://schemas.openxmlformats.org/spreadsheetml/2006/main" count="1654" uniqueCount="801">
  <si>
    <t>Eilės Nr.</t>
  </si>
  <si>
    <t>Draudėjas</t>
  </si>
  <si>
    <t>Pastato paskirtis</t>
  </si>
  <si>
    <t>Pastato konstrukcija</t>
  </si>
  <si>
    <t xml:space="preserve">Unikalus nr. </t>
  </si>
  <si>
    <t>Statybos / rekonstrukcijos metai</t>
  </si>
  <si>
    <t>Draudimo vietoje esančios draudimo apsaugos</t>
  </si>
  <si>
    <t>Mūras</t>
  </si>
  <si>
    <t>Yra turto ir priešgaisrinė apsauga, pajungta į saugos tarnybos pultą</t>
  </si>
  <si>
    <t>Plotas, m2</t>
  </si>
  <si>
    <t>Tūris, m3</t>
  </si>
  <si>
    <t xml:space="preserve">Turto adresas </t>
  </si>
  <si>
    <t xml:space="preserve"> Pastato pavadinimas</t>
  </si>
  <si>
    <t xml:space="preserve">Mokykla </t>
  </si>
  <si>
    <t>2000 ( renovacija)</t>
  </si>
  <si>
    <t xml:space="preserve"> Turto  priešgaisrinė apsauga, pajungta į saugos tarnybos pultą</t>
  </si>
  <si>
    <t>Administracinis pastatas-Mokykla</t>
  </si>
  <si>
    <t>Administracinis pastatas-Darželis</t>
  </si>
  <si>
    <t>Melioratorių g. 9, Tauragė</t>
  </si>
  <si>
    <t>Melioratorių g. 4A, Tauragė</t>
  </si>
  <si>
    <t>Mokslo</t>
  </si>
  <si>
    <t>7797-5004-0012</t>
  </si>
  <si>
    <t>4400-0230-0052</t>
  </si>
  <si>
    <t>Mokykla</t>
  </si>
  <si>
    <t>Gelžbetonio plokštės</t>
  </si>
  <si>
    <t>7797-9002-4016</t>
  </si>
  <si>
    <t>6064.64</t>
  </si>
  <si>
    <t>Katilinė</t>
  </si>
  <si>
    <t>Plytos</t>
  </si>
  <si>
    <t>Darželis</t>
  </si>
  <si>
    <t>Blokas</t>
  </si>
  <si>
    <t>7797-7002-7014</t>
  </si>
  <si>
    <t>Yra turto  apsauga, pajungta į saugos tarnybos pultą</t>
  </si>
  <si>
    <t>J. Tumo-Vaižganto g. 123, Tauragė</t>
  </si>
  <si>
    <t>7797-4006-3014</t>
  </si>
  <si>
    <t>1974/2018</t>
  </si>
  <si>
    <t>Garažas</t>
  </si>
  <si>
    <t>J. Tumo-Vaižganto g. 123A, Tauragė</t>
  </si>
  <si>
    <t>7797-4006-3025</t>
  </si>
  <si>
    <t>1980/2023</t>
  </si>
  <si>
    <t>Nėra apsaugos</t>
  </si>
  <si>
    <t>Administracinė</t>
  </si>
  <si>
    <t>Tauragės rajono savivaldybės administracija</t>
  </si>
  <si>
    <t xml:space="preserve">Darželis </t>
  </si>
  <si>
    <t>Moksleivių alėja 12, Tauragė</t>
  </si>
  <si>
    <t>7797-3003-4018</t>
  </si>
  <si>
    <t>Nėra</t>
  </si>
  <si>
    <t>Gydymo</t>
  </si>
  <si>
    <t>Garažų</t>
  </si>
  <si>
    <t>Gyvenamoji</t>
  </si>
  <si>
    <t>7795-7010-2019:0004</t>
  </si>
  <si>
    <t>7797-2009-9010</t>
  </si>
  <si>
    <t>7797-5014-7010</t>
  </si>
  <si>
    <t>7798-8006-9016</t>
  </si>
  <si>
    <t>7796-4004-7036</t>
  </si>
  <si>
    <t>7798-0008-9022</t>
  </si>
  <si>
    <t>7798-6006-3016</t>
  </si>
  <si>
    <t>7797-2011-7019</t>
  </si>
  <si>
    <t>Kultūros</t>
  </si>
  <si>
    <t>Pastatas -Mokykla</t>
  </si>
  <si>
    <t>Turgaus a. 6. Skaudvilė</t>
  </si>
  <si>
    <t>4400-1037-8586</t>
  </si>
  <si>
    <t>1957/rekonstruota 2007</t>
  </si>
  <si>
    <t>Vietinė priešgaisrinė signalizacija</t>
  </si>
  <si>
    <t>Pagalbinio ūkio</t>
  </si>
  <si>
    <t>Pastatas - Bendrabutis</t>
  </si>
  <si>
    <t>7793-0008-4015</t>
  </si>
  <si>
    <t>1930/rekonstruota 2007</t>
  </si>
  <si>
    <t>Maitinimo</t>
  </si>
  <si>
    <t>Tauragės lopšelis-darželis Ąžuoliukas</t>
  </si>
  <si>
    <t>Plytų mūras</t>
  </si>
  <si>
    <t>7797-1007-1013</t>
  </si>
  <si>
    <t>Priešgaisrinė apsauga, pajungta į saugos tarnybos pultą.</t>
  </si>
  <si>
    <t>Pastatas-Darželis</t>
  </si>
  <si>
    <t>7797-2028-7010</t>
  </si>
  <si>
    <t xml:space="preserve">Tauragės "Aušros" progimnazija </t>
  </si>
  <si>
    <t>7799-0009-9014</t>
  </si>
  <si>
    <t xml:space="preserve">Saugos tarnyba, stebėjimo paslauga, pajungta į saugos tarnybos pultą </t>
  </si>
  <si>
    <t>Sporto kompleksas</t>
  </si>
  <si>
    <t>Sporto</t>
  </si>
  <si>
    <t>7798-0012-9015</t>
  </si>
  <si>
    <t>MODULIO salė</t>
  </si>
  <si>
    <t>Metalas su karkasu</t>
  </si>
  <si>
    <t>7798-9002-9017</t>
  </si>
  <si>
    <t>Sporto salė</t>
  </si>
  <si>
    <t>7795-5002-8012</t>
  </si>
  <si>
    <t>Sveikatingumo centras</t>
  </si>
  <si>
    <t>Kita</t>
  </si>
  <si>
    <t>7796-3001-5119</t>
  </si>
  <si>
    <t>Mokykos pastatas su priestatu</t>
  </si>
  <si>
    <t>Mokyklos skg. 4, Skaudvilė, Tauragės r.sav.</t>
  </si>
  <si>
    <t>7795-9008-1017</t>
  </si>
  <si>
    <t>1959/2004</t>
  </si>
  <si>
    <t>Yra vaizdo stebėjimo kameros, signalizacijos sistema, pajungta į saugos tarnybos pultą.</t>
  </si>
  <si>
    <t>7797-0003-2010</t>
  </si>
  <si>
    <t>Yra priešgaisrinė apsauga, pajungta į saugos tarnybos pultą</t>
  </si>
  <si>
    <t>Tauragės meno mokykla</t>
  </si>
  <si>
    <t>7768-0000-1019</t>
  </si>
  <si>
    <t>7768-0000-1073</t>
  </si>
  <si>
    <t>7798-8010-1015</t>
  </si>
  <si>
    <t>7797-7009-7017</t>
  </si>
  <si>
    <t>Pastatas-mokykla</t>
  </si>
  <si>
    <t>Žygaičių g. 17, Žygaičių mstl., Tauragės r. sav.</t>
  </si>
  <si>
    <t>7793-8004-8011</t>
  </si>
  <si>
    <t xml:space="preserve">Taip </t>
  </si>
  <si>
    <t>7793-8004-8033</t>
  </si>
  <si>
    <t xml:space="preserve">Martyno Mažvydo progimnazija </t>
  </si>
  <si>
    <t>Pastatai ir statiniai</t>
  </si>
  <si>
    <t>Administracinis pastatas</t>
  </si>
  <si>
    <t>1979/2014</t>
  </si>
  <si>
    <t>Nėra (atsisakyta, nes visą parą budi kariškiai)</t>
  </si>
  <si>
    <t>7797-0003-2020</t>
  </si>
  <si>
    <t>7797-0003-2031</t>
  </si>
  <si>
    <t>Kiemo statiniai</t>
  </si>
  <si>
    <t>Tvora</t>
  </si>
  <si>
    <t>7797-0003-2042</t>
  </si>
  <si>
    <t>Kiti statiniai</t>
  </si>
  <si>
    <t>Metalas</t>
  </si>
  <si>
    <t>Registro Nr. 44/136475 Unikalus Nr. 12022010124</t>
  </si>
  <si>
    <t xml:space="preserve">Administracinis pastatas </t>
  </si>
  <si>
    <t>Signalizacija, pajungta į saugos tarnybos pultą, vaizdo kameros</t>
  </si>
  <si>
    <t xml:space="preserve">Šviesos g. 9, Aukštupių k. Tauragės r. sav. </t>
  </si>
  <si>
    <t>7797-5014-0019</t>
  </si>
  <si>
    <t>1975/2012</t>
  </si>
  <si>
    <t>Pastatas - administracinis</t>
  </si>
  <si>
    <t>1197-2015-8012</t>
  </si>
  <si>
    <t>7798-8007-4019</t>
  </si>
  <si>
    <t>Pastatas - universlaus daugiafunkcinis centras</t>
  </si>
  <si>
    <t>7796-0011-1011</t>
  </si>
  <si>
    <t>1960/2012</t>
  </si>
  <si>
    <t>Signalizacija, pajungta į saugos tarnybos pultą</t>
  </si>
  <si>
    <t>Pastatas - mokykla</t>
  </si>
  <si>
    <t>7796-2011-7015</t>
  </si>
  <si>
    <t>Elbento g. 5, Kęsčių k. Tauragės r. sav.</t>
  </si>
  <si>
    <t>7797-0012-9011</t>
  </si>
  <si>
    <t>Pastatas - darželis</t>
  </si>
  <si>
    <t>7798-7007-3017</t>
  </si>
  <si>
    <t>Ūkinis pastatas</t>
  </si>
  <si>
    <t>Tvartas</t>
  </si>
  <si>
    <t xml:space="preserve">Žygaičių seniūnija </t>
  </si>
  <si>
    <t>7798-9005-6014</t>
  </si>
  <si>
    <t xml:space="preserve">Suinstaliuota turto ir priešgaisrinė apsauga  </t>
  </si>
  <si>
    <t xml:space="preserve">Pradinė mokykla </t>
  </si>
  <si>
    <t>7796-8015-9011</t>
  </si>
  <si>
    <t>Kiemo rūsys</t>
  </si>
  <si>
    <t>7796-8015-9022</t>
  </si>
  <si>
    <t>7796-8015-9033</t>
  </si>
  <si>
    <t>Kiemo statinys</t>
  </si>
  <si>
    <t>7796-8015-9044</t>
  </si>
  <si>
    <t xml:space="preserve">Tauragės seniūnija </t>
  </si>
  <si>
    <t>Mūras/tinkas</t>
  </si>
  <si>
    <t>7793-5002-8049</t>
  </si>
  <si>
    <t>Taurų med. punkto pastatas</t>
  </si>
  <si>
    <t>Taurų kultūros namai</t>
  </si>
  <si>
    <t>7797-8009-0019</t>
  </si>
  <si>
    <t>1978/2012</t>
  </si>
  <si>
    <t>Dapkiškių kultūros namai</t>
  </si>
  <si>
    <t>7796-8010-6016</t>
  </si>
  <si>
    <t>Dacijonų pradinės mokyklos pastatas</t>
  </si>
  <si>
    <t>7794-9005-9013</t>
  </si>
  <si>
    <t>1949/2014</t>
  </si>
  <si>
    <t>Dauglaukio kultūros namai</t>
  </si>
  <si>
    <t>7795-9000-4027:0002</t>
  </si>
  <si>
    <t>Bendruomenės patalpos</t>
  </si>
  <si>
    <t>4400-4378-3697:9401</t>
  </si>
  <si>
    <t>Butas (soc.)</t>
  </si>
  <si>
    <t>4400-4336-8398:6253</t>
  </si>
  <si>
    <t>Butas (soc)</t>
  </si>
  <si>
    <t>7795-6007-2015:0003</t>
  </si>
  <si>
    <t>7795-9000-4027:0001</t>
  </si>
  <si>
    <t>Pastato dalis</t>
  </si>
  <si>
    <t>7791-0002-9054</t>
  </si>
  <si>
    <t>Administracinis</t>
  </si>
  <si>
    <t>7798-9007-8012</t>
  </si>
  <si>
    <t>7798-9007-8023</t>
  </si>
  <si>
    <t>7797-6010-5013</t>
  </si>
  <si>
    <t>7797-6010-5024</t>
  </si>
  <si>
    <t>Kultūros namai</t>
  </si>
  <si>
    <t>Pajungta į saugos tarnybos pultą</t>
  </si>
  <si>
    <t>Daugiagunkcinis paslaugų centras</t>
  </si>
  <si>
    <t>1974/2021</t>
  </si>
  <si>
    <t>Valgykla</t>
  </si>
  <si>
    <t>7796-4004-7029</t>
  </si>
  <si>
    <t>Pieno surinkimo punktas</t>
  </si>
  <si>
    <t>7798-7007-5011</t>
  </si>
  <si>
    <t>Mūro</t>
  </si>
  <si>
    <t>7796-3010-8014</t>
  </si>
  <si>
    <t>1963/2013</t>
  </si>
  <si>
    <t>Gyvenamas namas</t>
  </si>
  <si>
    <t>7796-9012-7010</t>
  </si>
  <si>
    <t>1969/2013</t>
  </si>
  <si>
    <t>7796-9012-7032</t>
  </si>
  <si>
    <t>7796-9012-7043</t>
  </si>
  <si>
    <t>Viralinė</t>
  </si>
  <si>
    <t>7796-9012-7054</t>
  </si>
  <si>
    <t>Sandėlis</t>
  </si>
  <si>
    <t>7796-1016-6022</t>
  </si>
  <si>
    <t>1961/2012</t>
  </si>
  <si>
    <t>Pradinė mokykla</t>
  </si>
  <si>
    <t>4400-0938-2967</t>
  </si>
  <si>
    <t>1977/2012</t>
  </si>
  <si>
    <t>Bendruomenės</t>
  </si>
  <si>
    <t>1980/2015</t>
  </si>
  <si>
    <t>7796-4004-7040</t>
  </si>
  <si>
    <t>1974/2023</t>
  </si>
  <si>
    <t>7796-4004-7050</t>
  </si>
  <si>
    <t>Medicinos punktas</t>
  </si>
  <si>
    <t>7796-7013-7016</t>
  </si>
  <si>
    <t>Gaurės kultūros namai</t>
  </si>
  <si>
    <t>7798-8006-9020</t>
  </si>
  <si>
    <t>2145.74 (naudojamas 364.26)</t>
  </si>
  <si>
    <t>Kunigiškių kultūros namai</t>
  </si>
  <si>
    <t>1986/2014</t>
  </si>
  <si>
    <t>Baltrušaičių mokykla</t>
  </si>
  <si>
    <t>7798-4006-6010</t>
  </si>
  <si>
    <t>Eičių mokykla</t>
  </si>
  <si>
    <t>Gaurės mokykla</t>
  </si>
  <si>
    <t>7796-5006-4012</t>
  </si>
  <si>
    <t>1965/1975</t>
  </si>
  <si>
    <t>Pastatas-Katilinė</t>
  </si>
  <si>
    <t>katilinė</t>
  </si>
  <si>
    <t>7796-5006-4045</t>
  </si>
  <si>
    <t>4400-1040-2836</t>
  </si>
  <si>
    <t>Seniūnija</t>
  </si>
  <si>
    <t>7798-8007-9016</t>
  </si>
  <si>
    <t>1988/2013</t>
  </si>
  <si>
    <t>7797-4008-6016</t>
  </si>
  <si>
    <t>Yra turto ir priešgaisrinė apsauga</t>
  </si>
  <si>
    <t>plytos</t>
  </si>
  <si>
    <t xml:space="preserve">nėra </t>
  </si>
  <si>
    <t>Bibliotekos g. 4, Adakavas</t>
  </si>
  <si>
    <t>7798-2010-1012</t>
  </si>
  <si>
    <t xml:space="preserve">Vietinė turto ir priešgaisrinė apsauga </t>
  </si>
  <si>
    <t>Tauragės g. 23A, Skaudvilė</t>
  </si>
  <si>
    <t xml:space="preserve">Kita </t>
  </si>
  <si>
    <t>7798-0007-7029</t>
  </si>
  <si>
    <t>Kelmės g. 7, Skaudvilė</t>
  </si>
  <si>
    <t xml:space="preserve">sandėliavimo </t>
  </si>
  <si>
    <t>7793-5007-0096</t>
  </si>
  <si>
    <t>Skaudvilės kultūros namai</t>
  </si>
  <si>
    <t>Žemaitės g. 12, Skaudvilė</t>
  </si>
  <si>
    <t>7796-3004-4010</t>
  </si>
  <si>
    <t>1963/2011</t>
  </si>
  <si>
    <t xml:space="preserve">Turto ir priešgaisrinė apsauga pajungta į saugos tarnybos pultą </t>
  </si>
  <si>
    <t xml:space="preserve">Pagalbinio ūkio </t>
  </si>
  <si>
    <t>7797-2024-4033</t>
  </si>
  <si>
    <t>Trumpoji g. 3, Skaudvilė</t>
  </si>
  <si>
    <t>7791-8001-1023</t>
  </si>
  <si>
    <t xml:space="preserve">Ūkinis pastatas </t>
  </si>
  <si>
    <t>Upynos g. 3, Skaudvilė</t>
  </si>
  <si>
    <t xml:space="preserve">plytos </t>
  </si>
  <si>
    <t>7797-0010-6027</t>
  </si>
  <si>
    <t xml:space="preserve">Kalnų g. 27, Skaudvilė </t>
  </si>
  <si>
    <t>7798-2004-8013</t>
  </si>
  <si>
    <t>7798-0007-7032</t>
  </si>
  <si>
    <t xml:space="preserve">Plytų mūras </t>
  </si>
  <si>
    <t>7798-9013-0022</t>
  </si>
  <si>
    <t>7797-0010-6016</t>
  </si>
  <si>
    <t>Administracinė patalpa</t>
  </si>
  <si>
    <t>4400-2420-0833:2121</t>
  </si>
  <si>
    <t>Pastatas - tvartas</t>
  </si>
  <si>
    <t>7797-2024-4022</t>
  </si>
  <si>
    <t>Pastatas - valgykla</t>
  </si>
  <si>
    <t xml:space="preserve">Prekybos </t>
  </si>
  <si>
    <t>7797-6010-3024</t>
  </si>
  <si>
    <t>Monolitinis betonas</t>
  </si>
  <si>
    <t>7794-0007-5016</t>
  </si>
  <si>
    <t>Butas</t>
  </si>
  <si>
    <t>7797-2024-4011:0008</t>
  </si>
  <si>
    <t>Mechanizatorių g. 5-6, Skaudvilė</t>
  </si>
  <si>
    <t>4400-0574-5177:6943</t>
  </si>
  <si>
    <t>Kelmės g. 7-3, Skaudvilė</t>
  </si>
  <si>
    <t>7793-5007-0016:0005</t>
  </si>
  <si>
    <t>Kelmės g. 7-2, Skaudvilė</t>
  </si>
  <si>
    <t>7793-5007-0016:0004</t>
  </si>
  <si>
    <t xml:space="preserve">Tauragės Jovarų pagrindinė mokykla </t>
  </si>
  <si>
    <t xml:space="preserve">Tauragės Žalgirių gimnazija </t>
  </si>
  <si>
    <t xml:space="preserve">Tauragės sporto centras </t>
  </si>
  <si>
    <t>Tauragės r. Žygaičių gimnazija</t>
  </si>
  <si>
    <t xml:space="preserve">Tauragės miesto seniūnija </t>
  </si>
  <si>
    <t xml:space="preserve">Batakių sniūnija </t>
  </si>
  <si>
    <t>Mokymo įstaiga</t>
  </si>
  <si>
    <t>7796-5003-1012</t>
  </si>
  <si>
    <t>1965/2022</t>
  </si>
  <si>
    <t>Tauragės lopšelis-darželis „Pušelė“</t>
  </si>
  <si>
    <t xml:space="preserve">Stoties g. 25A, Tauragė </t>
  </si>
  <si>
    <t>Gelžbetonis</t>
  </si>
  <si>
    <t>7797-6003-4016</t>
  </si>
  <si>
    <t>1976/2021</t>
  </si>
  <si>
    <t>7796-5003-1020</t>
  </si>
  <si>
    <t>1965/2001</t>
  </si>
  <si>
    <t>Pastatas -remonto dirbtuvės</t>
  </si>
  <si>
    <t>7793-5004-8030</t>
  </si>
  <si>
    <t xml:space="preserve">7793-5004-8012                 </t>
  </si>
  <si>
    <t>Tauragės Tarailių progimnazija</t>
  </si>
  <si>
    <t>CENTRO TURGAUS KONTEINERINIAI MODULINIAI NAMELIAI Kiti statiniai</t>
  </si>
  <si>
    <t>Mažonų seniūnija</t>
  </si>
  <si>
    <t>Gaurės seniūnija</t>
  </si>
  <si>
    <t>Lauksargių seniūnija</t>
  </si>
  <si>
    <t>Skaudvilės seniūnija</t>
  </si>
  <si>
    <t xml:space="preserve">                               </t>
  </si>
  <si>
    <t xml:space="preserve">  </t>
  </si>
  <si>
    <t>Administracinės patalpos</t>
  </si>
  <si>
    <t>7796-7003-0010</t>
  </si>
  <si>
    <t>2.746</t>
  </si>
  <si>
    <t>13.340</t>
  </si>
  <si>
    <t>7796-7003-0021</t>
  </si>
  <si>
    <t xml:space="preserve">Respublikos g. 2, Tauragė </t>
  </si>
  <si>
    <t>V. Kudirkos g. 9, Tauragė</t>
  </si>
  <si>
    <t>Spaustuvės g. 1, Tauragė</t>
  </si>
  <si>
    <t xml:space="preserve">Lauksargių globos namai </t>
  </si>
  <si>
    <t>Globos namai</t>
  </si>
  <si>
    <t>Šlaito 5, Lauksargių k.,Lauksargių sen., Tauragės r. sav.</t>
  </si>
  <si>
    <t>7797-5010-9010</t>
  </si>
  <si>
    <t>Yra priešgaisrinė apsauga</t>
  </si>
  <si>
    <t>Tauragės šeimos gerovės centras</t>
  </si>
  <si>
    <t>Lopšelis-darželis</t>
  </si>
  <si>
    <t>Gellžbetonio plokštės</t>
  </si>
  <si>
    <t>7797-3003-5015</t>
  </si>
  <si>
    <t>Administracinės paskirties pstatas</t>
  </si>
  <si>
    <t>7798-0000-9016</t>
  </si>
  <si>
    <t>Bendrabutis</t>
  </si>
  <si>
    <t>7795-9011-4019</t>
  </si>
  <si>
    <t>Malkinė</t>
  </si>
  <si>
    <t>4400-2391-6141</t>
  </si>
  <si>
    <t>Gyvenamasis namas</t>
  </si>
  <si>
    <t>blokeliai</t>
  </si>
  <si>
    <t>4400-5888-7680</t>
  </si>
  <si>
    <t>4400-2024-5762</t>
  </si>
  <si>
    <t>Pagalbinio ūkio pastatas</t>
  </si>
  <si>
    <t>4400-2024-5805</t>
  </si>
  <si>
    <t>Patalpos/butai</t>
  </si>
  <si>
    <t>7796-8000-2020: 0005</t>
  </si>
  <si>
    <t xml:space="preserve">Tauragės rajono savivaldybės Birutės Baltrušaitytės viešoji biblioteka </t>
  </si>
  <si>
    <t>Biblioteka</t>
  </si>
  <si>
    <t>7795-8005-9012</t>
  </si>
  <si>
    <t>1958/2008</t>
  </si>
  <si>
    <t xml:space="preserve">Tauragės kultūros centras </t>
  </si>
  <si>
    <t>Pastatas-Kultūros namai</t>
  </si>
  <si>
    <t>7795-6000-3016</t>
  </si>
  <si>
    <t>7796-8000-2020:0001</t>
  </si>
  <si>
    <t>7796-8000-2020:0002</t>
  </si>
  <si>
    <t>7796-8000-2020:0004</t>
  </si>
  <si>
    <t>4400-0857-87018:5205</t>
  </si>
  <si>
    <t>4400-0857-8407:5196</t>
  </si>
  <si>
    <t>Tauragės rajono savivaldybės priešgaisrinė tarnyba</t>
  </si>
  <si>
    <t>Gaurės ugniagesių komanda</t>
  </si>
  <si>
    <t>Gauraičių g. 10, Gauraičių k., Gaurės sen., Tauragės r. sav.</t>
  </si>
  <si>
    <t>4400-1596-0680</t>
  </si>
  <si>
    <t>Prišgaisriniai detektoriai</t>
  </si>
  <si>
    <t>Kęsčių ugniagesių komanda</t>
  </si>
  <si>
    <t>Gaisrinės g. 2, Kęsčių k., Žygaičių sen., Tauragės r. sav.</t>
  </si>
  <si>
    <t>7797-5022-6016</t>
  </si>
  <si>
    <t>Sungailiškių ugniagesių komanda</t>
  </si>
  <si>
    <t>Klevų g. 11, Sungailiškių k., Mažonų sen., Tauragės r. sav.</t>
  </si>
  <si>
    <t>7796-0017-0014</t>
  </si>
  <si>
    <t>Žygaičių ugniagesių komanda</t>
  </si>
  <si>
    <t>Girutės g. 5C, Žygaičiai., Žygaičių sen., Tauragės r. sav.</t>
  </si>
  <si>
    <t>7797-2010-3022</t>
  </si>
  <si>
    <t>Skaudvilės ugniagesių komanda</t>
  </si>
  <si>
    <t>7792-9001-0012</t>
  </si>
  <si>
    <t xml:space="preserve">Sandėlis </t>
  </si>
  <si>
    <t>7791-0002-9049</t>
  </si>
  <si>
    <t>Pastatas - Muziejus</t>
  </si>
  <si>
    <t>Muziejus</t>
  </si>
  <si>
    <t>7768-0000-1022</t>
  </si>
  <si>
    <t>Pastatas - Biblioteka - Muziejus</t>
  </si>
  <si>
    <t>7768-000-1036</t>
  </si>
  <si>
    <t>1860/2012</t>
  </si>
  <si>
    <t>Pastatas - Muziejus (bokštas)</t>
  </si>
  <si>
    <t>7768-0000-1040</t>
  </si>
  <si>
    <t>7768-0000-1084</t>
  </si>
  <si>
    <t>7768-000-1095</t>
  </si>
  <si>
    <t>1968/2012</t>
  </si>
  <si>
    <t>7768-000-1108</t>
  </si>
  <si>
    <t>Muziejaus patalpos (pagrindinis korpusas)</t>
  </si>
  <si>
    <t>Pastatas - Administracinis (Skaudvilės muziejus)</t>
  </si>
  <si>
    <t>Tauragės g. 24, Skaudvilė</t>
  </si>
  <si>
    <t>7790-0003-3014</t>
  </si>
  <si>
    <t>1900/1994</t>
  </si>
  <si>
    <t>Pastatas - Garažas</t>
  </si>
  <si>
    <t>7790-0003-3025</t>
  </si>
  <si>
    <t>1900/1996</t>
  </si>
  <si>
    <t>7796-8000-2020</t>
  </si>
  <si>
    <t>Pastatas - Visuomenės sveikatos centro pastatas (Tremties ir rezistencijos muziejus)</t>
  </si>
  <si>
    <t>7793-7001-5015</t>
  </si>
  <si>
    <t>1937/2011</t>
  </si>
  <si>
    <t>Draudimo suma</t>
  </si>
  <si>
    <t xml:space="preserve">Sandėliavimo </t>
  </si>
  <si>
    <t>1975/2015</t>
  </si>
  <si>
    <t>Viso:</t>
  </si>
  <si>
    <t>Gamybos</t>
  </si>
  <si>
    <t>Modulinių konteinerių</t>
  </si>
  <si>
    <t>Nr.</t>
  </si>
  <si>
    <t>Aprašas</t>
  </si>
  <si>
    <t>Inventorinis nr.</t>
  </si>
  <si>
    <t>Įsigijimo data</t>
  </si>
  <si>
    <t>Geodezijos matavimo instrumentas (įsigyta 2002-07-01)</t>
  </si>
  <si>
    <t>Kompiuteris HP DX 2450 MT, Monitorius Samsung SM 22433 (Įsigijimo data 2007.12)</t>
  </si>
  <si>
    <t>Duomenų saugykla LinkStation Pro Duo 2TB  (Įsigijimo data 2009.06)</t>
  </si>
  <si>
    <t>Daugiafunkcinis spalvinis įrenginys RICOH MP C 2030 (Įsigijimo data 2008.12)</t>
  </si>
  <si>
    <t>Nešiojamas kompiuteris Dell Latitude E5540</t>
  </si>
  <si>
    <t>Dr. Coffee F11 Big Plus automatinis kavos aparatas</t>
  </si>
  <si>
    <t>Dokumentų naikiklis</t>
  </si>
  <si>
    <t>Spintelių komplektas</t>
  </si>
  <si>
    <t>Baldų komplektas</t>
  </si>
  <si>
    <t>GPS 900 komplektas</t>
  </si>
  <si>
    <t>Spintų komplektas (3 vnt. spintų, 1 vnt. stalčių blokų)</t>
  </si>
  <si>
    <t>SMART-UPS 1500</t>
  </si>
  <si>
    <t>Kompiuteris ,,Siemena''</t>
  </si>
  <si>
    <t>Dokumentų naikiklis,,Felloves''</t>
  </si>
  <si>
    <t>Nešioj.kompiuteris,,Dell Inspiron''</t>
  </si>
  <si>
    <t>Biuro baldų komplektas (1 vnt. biuro stalų, 1 vnt. priestalių, 2 vnt. stalčių blokų)</t>
  </si>
  <si>
    <t>Biuro baldų komplektas (5 vnt. spintų, 1 vnt. spintelė, 1 vnt. stalčių blokas)</t>
  </si>
  <si>
    <t>Biuro baldai</t>
  </si>
  <si>
    <t>Nešiojamas kompiuteris HPCompag Pro</t>
  </si>
  <si>
    <t>Nešiojamas kompiuteris HP Compag Pro</t>
  </si>
  <si>
    <t>Diskusijų balsavimo įranga</t>
  </si>
  <si>
    <t>Kompiuterio komplektas HP</t>
  </si>
  <si>
    <t>Biuro baldų komplektas (4 vnt. spintų, 1 vnt. spintelių, 2 vnt. biuro stalų, 2 vnt. stalčių blokų, 1</t>
  </si>
  <si>
    <t>Kompiuteris pcDell OptiPlex</t>
  </si>
  <si>
    <t>Elektrinis pakabinamas ekranas</t>
  </si>
  <si>
    <t>Stacion. mažų gabaritų kompiuteris HP Compag6200</t>
  </si>
  <si>
    <t>Klientų aptarnavimo terminalas Matic</t>
  </si>
  <si>
    <t>Pagrind.inform.stendas TV Philips</t>
  </si>
  <si>
    <t>Kabineto baldai</t>
  </si>
  <si>
    <t>Kompiuterinė įranga</t>
  </si>
  <si>
    <t>Stalinis kompiuteris HP ProDesk 600 G1 SFF, monitorius HP EliteDisplay E231</t>
  </si>
  <si>
    <t>Į PAD MINI 3Wi-Fi+Cellular 64 GB GOLD (buvęs R.Grigalienės)</t>
  </si>
  <si>
    <t>Stalinis kompiuteris HP EliteDesk800 G1 su monitoriu HP EliteDisplay E 231</t>
  </si>
  <si>
    <t>Stalinis kompiuteris HP EliteDesk 800 G1 su monitoriumi HP EliteDisplay E231</t>
  </si>
  <si>
    <t>Stacionarus kompiuteris AIO tipo HP EliteOne 705 23</t>
  </si>
  <si>
    <t>Kompiuteris HP ELITE ONE 800 G1/23"/5/500/4/WIN7 (eksplotacija nuo 2015-09)</t>
  </si>
  <si>
    <t>1208101050/1</t>
  </si>
  <si>
    <t>1208101051/2</t>
  </si>
  <si>
    <t>Kompiuteris MSI AE222</t>
  </si>
  <si>
    <t>Nešiojamas kompiuteris HP ProBook 430</t>
  </si>
  <si>
    <t>Nešiojamas kompiuteris HP ProBook 430 (pajungta sirena 5 aukštas )</t>
  </si>
  <si>
    <t>Nešiojamas kompiuteris HP ProBook 430 (Matas Petraitis)</t>
  </si>
  <si>
    <t>Nešiojamas kompiuteris HP ProBook 430 (darbui su slaptais dokumentai)</t>
  </si>
  <si>
    <t>IS81-0078 Kompiuteris Komparsa Atomik IS 81 i3-4170, monitorius 22"</t>
  </si>
  <si>
    <t>Virtuviniai baldai-3494,00 (415 kab.)</t>
  </si>
  <si>
    <t>Kondicionierius MIDEA SPLIT INVERTER (Didžioji salė)</t>
  </si>
  <si>
    <t>Kondicionierius MIDEA SPLIT INVERTER (Priešsalis)</t>
  </si>
  <si>
    <t>Kondicionierius MIDEA SPLIT INVERTER (Mažoji salė)</t>
  </si>
  <si>
    <t>Kondicionierius MIDEA SPLIT INVERTER</t>
  </si>
  <si>
    <t>Kompiuteris Magnum M350/2000 IN500.01</t>
  </si>
  <si>
    <t>Oro kondicionierius</t>
  </si>
  <si>
    <t>Ofiso baldai (3 spintos)</t>
  </si>
  <si>
    <t>Kondicionavimo sistema (įsigyta 2009-01-01)</t>
  </si>
  <si>
    <t>Oro kondicionavimo sistema (įsigyta 10-01-01)</t>
  </si>
  <si>
    <t>Oro kondicionierius Alpic Air (įsigyta 11-01-01)</t>
  </si>
  <si>
    <t>Oro kondicionierius AWI/0 (įsigyta 11-12-16)(įvedimo į ekspl.data 11-12-16)</t>
  </si>
  <si>
    <t>Oro kondicionierius AWI/0 (įsigyta 12-07-01) (įvedimo į ekspl.data 12-07-01)</t>
  </si>
  <si>
    <t>Oro kondicionierius AWI/0 (įsigyta 12-07-01)(įvedimo į ekspl.data 12-07-01)</t>
  </si>
  <si>
    <t>Oro kondicionierius Fujitsu 12 inverter (įsigyta 13-06-21)(įvedimo į ekspl.data 13-06-21)</t>
  </si>
  <si>
    <t>Foto aparatas Canon (įsigyta 2008-11-01)</t>
  </si>
  <si>
    <t>Oro kondicionierius (įsigyta 15-07-31)</t>
  </si>
  <si>
    <t>Oro kondicionierius (įsigyta 2015-07-31)</t>
  </si>
  <si>
    <t>Oro kondicionierius (Įsigyta 15-07-31)</t>
  </si>
  <si>
    <t>Grindų valymo įrenginys (mašina) (įsigyta 15-07-31)</t>
  </si>
  <si>
    <t>Metalinės lentynos (97-01-01)</t>
  </si>
  <si>
    <t>Keltuvas (įsigyta 98-01-01)</t>
  </si>
  <si>
    <t>Mero reagalijos (įsigyta 2005-10-30)</t>
  </si>
  <si>
    <t>Stacionarus kompiuteris Hp 400 g3 Win 10pro  su moniutoriumi Hp</t>
  </si>
  <si>
    <t>Kompiuteris Magnum M350/2000IN500.01, monitorius, klaviatūra</t>
  </si>
  <si>
    <t>Komutacinė spinta 27</t>
  </si>
  <si>
    <t>Komutacinė spinta 32</t>
  </si>
  <si>
    <t>Stacionarus kompiuteris HP 400 g.3i5 256 ssd (perduota ekspl.2016-12-31)</t>
  </si>
  <si>
    <t>Mob.ir stacionarinių stelažų komplektas</t>
  </si>
  <si>
    <t>Mobilus telefonas APPLE iPHONE X64 GB Space grey proj. Kraštovaizdžio formavimas</t>
  </si>
  <si>
    <t>Tauragės miesto ženklas, BRANDBOOK'AS- vizualinis identitetas</t>
  </si>
  <si>
    <t>Įkrovimo stotelė elektromobiliui 7-22kW Type2 socket,32A</t>
  </si>
  <si>
    <t>Stacionarus kompiuteris Inida Magnum M350/2000 IN500.01 S110</t>
  </si>
  <si>
    <t>Nešiojamas kompiuteris HP Elite Book su Win10 Pro, krepšys HP Business Slim, pelė HP H2L63AA)</t>
  </si>
  <si>
    <t>Vaizdo konferencijų įranga: (profesionalus televizorius NEC MultiSync E654, vaizdo konferencijų įren</t>
  </si>
  <si>
    <t>120941047/1</t>
  </si>
  <si>
    <t>Baldų komplektas (rašomasis stalas su klaviatūros lentyna, tumba su stalčiais, 3 durelių spintelė, r</t>
  </si>
  <si>
    <t>Kavos aparatas Jura "Z6 Aluminium"</t>
  </si>
  <si>
    <t>120941048/1</t>
  </si>
  <si>
    <t>Kompiuterinis Komparsa Atomik IS11 Intel, RAM 4GB, SSD 256GB, monitorius 23" Windows 10Pro, Office 2</t>
  </si>
  <si>
    <t>Techninis projektas Tauragės miesto T.Ivanausko g.rekonstrukcijos nuo J.Kruopo g.iki galo</t>
  </si>
  <si>
    <t>Kompiuteris HP ProOne 440 G3 AiO 23.8"/i5-7500T 8GB/256GB/Windows 10 Pro 64 bit S.N 8CC7470K2B</t>
  </si>
  <si>
    <t>Kompiuteris HP ProOne 440 G3 AiO 23.8"/i5-7500T 8 GB/256GB/Windows 10 Pro 64 bit S.N.: 8CC74707SR</t>
  </si>
  <si>
    <t>Nešiojamas kompiuteris HP Probook 450, Windows 10 Professional, optinė pelė, kilimėlis optinei pelei</t>
  </si>
  <si>
    <t>Nešiojamas kompiuteris HP Probook 440 G5/i5-8250U/14/8GB/256GB/Windows 10 Pro 64 bit S.N.:5CD8100KSQ</t>
  </si>
  <si>
    <t>Nešiojamas kompiuteris HP Probook 440 G5/i5-8250U/14/8GB/256GB/Windows 10 Pro 64 bit S.N.:5CD8100KSR</t>
  </si>
  <si>
    <t>Biamp TesiraFORTE DAN VT4 Audio procesorius, Livestar C60 USB vaizdo kamera, kameros laikiklis AT1.2</t>
  </si>
  <si>
    <t>Šviečianti iškaba "Tauragė" 4341x1400x120mm Rytojų kuriame šiandien" 7500x653x120mm</t>
  </si>
  <si>
    <t>Nešiojamas kompiuteris Lenovo ThinkPad T470, Intel Core i5-7300U/14.0 PF18SFK7  proj.Buvusios asfalb</t>
  </si>
  <si>
    <t>Nešiojamas kompiuteris Lenovo ThinkPad T470, Intel Core i5-7300U/14.0 PF18RXS8 proj.Buvusios asfalbe</t>
  </si>
  <si>
    <t>Nešiojamas kompiuteris Lenovo ThinkPad T470, Intel Core i5-7300U/14.0 PF18SFL6 proj.Buvusios asfalbe</t>
  </si>
  <si>
    <t>Stacionarus kompiuteris AIO Lenovo THinkCentre M910z proj.10.1.3-ESFA-R-920-71-0001</t>
  </si>
  <si>
    <t>Plačiaformačio spausdintuvo ir skenerio komplektas Canon iPF670 MFP L24e proj.10.1.3-ESFA-R-920-71-0</t>
  </si>
  <si>
    <t>Greitaeigis skeneris Canon image FORMULA DR-M160 II proj.10.1.3-ESFA-R-920-71-0001</t>
  </si>
  <si>
    <t>Livestar C20 vaizdo kamera</t>
  </si>
  <si>
    <t>SHURE DIS-CCU-E valdymo blokas su maitinimo šaltiniu</t>
  </si>
  <si>
    <t>Minkštas kampas</t>
  </si>
  <si>
    <t>NEC M403H vaizdo projektorius</t>
  </si>
  <si>
    <t>Key digital KD-MS4X4G HDMI matricinis komutatorius</t>
  </si>
  <si>
    <t>NEC E656  LCD monitorius</t>
  </si>
  <si>
    <t>Stac.kompiuteris DELL OptiPlex 7450i5</t>
  </si>
  <si>
    <t>Spintinė tinklinė duomenų saugykla (NAS) BUFFALO TERASTATION 5410 RACK NAS HDD 16TB 4x4T</t>
  </si>
  <si>
    <t>Garso įranga (martin Audio A55B sieninis garsiakalbis, juoda - 225,06, INOUT DIN Player D01EK grotuv</t>
  </si>
  <si>
    <t>Stelažai-lentynos</t>
  </si>
  <si>
    <t>Kompiuteris Lenovo ThinkCentre M720s Intel Core i5-8400/16GB/256GB SSD + 1TB HDD/GT1030/DVD-RW/W10Pr</t>
  </si>
  <si>
    <t>Nešiojamasis kompiuteris EliteBookx360 1040 G5 Core i7-8550U 1.8GHz/16384MB/512GB SSD/14" FHD(1920x1</t>
  </si>
  <si>
    <t>Kelrodžio stovas su rodyklės</t>
  </si>
  <si>
    <t>Balsavimo, vaizdo ir garso kodavimo kompiuteris HP Z440 WORKSTATION+ Blackmagic Design DeckLink Mini</t>
  </si>
  <si>
    <t xml:space="preserve">Tarnybinė stotis su priedais (Dell PowerEdge R440 2xXeon 4110, 64GB RAM, 3x960GB SSD, Widows Server </t>
  </si>
  <si>
    <t>SDI ir HDMI signalų komutatorius Blackmagic Design ATEM television Studio HD (didžioji salė)</t>
  </si>
  <si>
    <t>Programuojamas automatizuoto valdymo procesorius Crestron MPC-M5</t>
  </si>
  <si>
    <t>Rėminis projekcinis ekranas ADEO FRAMEPRO FRONT ELASTIC BANDS PSCHT0312</t>
  </si>
  <si>
    <t>32" profesonalus vaizdo monitories NEC MultiSync E325</t>
  </si>
  <si>
    <t>Instaliaciniai kabeliai ir montažinės medžiagos</t>
  </si>
  <si>
    <t>Kondicionierius HTW35IX90-I/O</t>
  </si>
  <si>
    <t>Mode3 elektromobilių įkrovimo stotelė 7.4kw 32A 1-Phase, su intg.kabeliu</t>
  </si>
  <si>
    <t>Trijų dalių minkštasuolis (2 vnt.)</t>
  </si>
  <si>
    <t>Oro kondicionierius (su įrengimu lifto viduje)</t>
  </si>
  <si>
    <t>Nešiojamas kompiuteris ThinkPAD E590 Core i7-8565U 1.8 GHz/8192MB/256GB SSD/15.6" FHD(1920x1080) IPS</t>
  </si>
  <si>
    <t>Baldų komplektas 302 kabinetas</t>
  </si>
  <si>
    <t>Baldų komplektas (2 vnt. stalų, 1 vnt. priestalių, 4 vnt. stalčių blokų, 311 kab.)</t>
  </si>
  <si>
    <t>Baldų komplektas 312 kabinetas</t>
  </si>
  <si>
    <t>Tauragės miesto vėliava 126x165 cm</t>
  </si>
  <si>
    <t>Kompiuteris Lenovo ThinkCentre M720sSFF, Intel Core i5-8400, 8GB DDR4, SSD 256GB, DVD RW, W10Pro, mo</t>
  </si>
  <si>
    <t>Nešiojamasis kompiuteris TinkPad E590 Core i5-8265U 1.6 Hz/8192MB/256GB SSD/15.6", kompiuterio krepš</t>
  </si>
  <si>
    <t>Nešiojamas kompiuteris ThinkPad E595 15.6 Ryzen 5 3500U 8GB 256GB W10</t>
  </si>
  <si>
    <t>Vaizdo įranga (mikrofonas konferencijoms, konferencinė kamera MeetUp,televizorius 65" 4K smart tizen</t>
  </si>
  <si>
    <t>Kompiuteris ThinkCentre M920z AIOz AIO 23.8" Intel Core i5-8500/8GB/256GB SSD/W10Pro?Office 2019 HB/</t>
  </si>
  <si>
    <t>NB4 15 -15.6 aukštesniojo našumo nešiojamas kompiuteris (Ultrabook) - HP Probook 755 G5, CPO81370</t>
  </si>
  <si>
    <t>Kompiuteris ThinkCentre M725s AMD Ryzen 5PRO 2600/32/256GB SSD/GT1030 2GB/W10Pro/Office 2019HB/WRL k</t>
  </si>
  <si>
    <t>Kondicionierius Hisense</t>
  </si>
  <si>
    <t>Baldų komplektas (spinta stumdomomis durimis-1011,69, spintelė su stalviršiu ir stalčiumi-237,46,sta</t>
  </si>
  <si>
    <t xml:space="preserve">Nešiojamas kompiuteris ThinkBook 15IIL corei5-1035G4 1.1Ghz/16384MB/512GB SSD/15.6" FHD (1920x1080) </t>
  </si>
  <si>
    <t>Dell Precision 3630 Workstation, Tower, Intel Core i9, i9-9900, Internal memory 16 GB, DDR4,SSD512 G</t>
  </si>
  <si>
    <t>Kondicionierius COOPER AND HUNTER ALPHA</t>
  </si>
  <si>
    <t>Naikiklis HSM Securio P36i</t>
  </si>
  <si>
    <t>Oro kondicionierius  CH VERITAS (serverinėje)</t>
  </si>
  <si>
    <t>Kompiuteris ThinkCentre/Intel Core</t>
  </si>
  <si>
    <t>Kompiuteris ThinkCentre/ Intel Core</t>
  </si>
  <si>
    <t>Nešiojamas kompiuteris LenovoThinkPad/L590</t>
  </si>
  <si>
    <t>Duomenų apdorojimo ir saugojimo telkinys DELL VxRail E560</t>
  </si>
  <si>
    <t>Tinklo įranga</t>
  </si>
  <si>
    <t>Nepetraukiamo maitinimo šaltinis CORE2K</t>
  </si>
  <si>
    <t>Stalas (1 vnt. stalčių blokas 162,14, 1 vnt. stalviršis 120x120 82,28, 1 vnt. priestalis 100x95 112,</t>
  </si>
  <si>
    <t>Elektroninė sirena (Respublikos g.2 Tauragė)</t>
  </si>
  <si>
    <t>Nešiojamas kompiuteris Lenovo ThinkPad L15</t>
  </si>
  <si>
    <t>Nešiojamas kompiuteris Lenovo ThinkPad L15 Gen 1AMD Ryzen 3Pro, 4450U/8GB/256GB/15.6FHD/W10P/3 m. su</t>
  </si>
  <si>
    <t>Stalas su pak. mechanizmu</t>
  </si>
  <si>
    <t>Biuro stalas su pakėlimo mechanizmu GB</t>
  </si>
  <si>
    <t>Elekrtomobilių įkrovimo stotelė Home BOX 22 KW</t>
  </si>
  <si>
    <t>Oro kondicionierius EMD 112 kab.</t>
  </si>
  <si>
    <t>Upsas APC SmartConnect UPS SMT 1500VA Rack 2HE</t>
  </si>
  <si>
    <t>Upsas APC SmartConnect UPSSMT 1500VA Rack 2HE</t>
  </si>
  <si>
    <t>Upsas APC EASY UPS ON-LINE SRV RM 2000 VA 230V WITH RAIL KIT</t>
  </si>
  <si>
    <t>Nešiojamas kompiuteris Dell Latitude 3510 su Windows 10 Pro, kompiuteriui optinė pelė su ratuku, neš</t>
  </si>
  <si>
    <t>Nešiojamas kompiuteris Lenovo ThinkPad L15 Gen1AMD Ryzen 3 Pro 4450U/8GB/256GB/15.6FHD/W10P, krepšys</t>
  </si>
  <si>
    <t>Nešiojamas kompiuteris Lenovo ThinkPad T15 Gen1 i5-10210U/15.6 FHD touch/W10P/16GB/512GBSSD/Krepšys/</t>
  </si>
  <si>
    <t>Duomenų saugykla QNAP TS-451 DEU-2G</t>
  </si>
  <si>
    <t>Kompiuteris DELL OptiPlex 5480 ALO</t>
  </si>
  <si>
    <t>Nešiojamas kompiuteris LENOVO ThinkPad</t>
  </si>
  <si>
    <t>Kavos aparatas JURA "E8 Piano Blanck" su pieno šaldytuvu</t>
  </si>
  <si>
    <t>Tūrinių raidžių gamyba ir montavimas (Respublikos g.2 Tauragė)</t>
  </si>
  <si>
    <t>Kamera Mevo Start, trikojis/stalinis Monfrotto</t>
  </si>
  <si>
    <t>Oro kondicionierius (407 kab.)</t>
  </si>
  <si>
    <t>Oro kondicionierius (102 kab.)</t>
  </si>
  <si>
    <t>Oro kondicionieriai (103 kab.)</t>
  </si>
  <si>
    <t>Oro kondicionierius (218 kab.)</t>
  </si>
  <si>
    <t>Oro kondicionierius (219 kab.)</t>
  </si>
  <si>
    <t>Oro kondicionierius (220 kab.)</t>
  </si>
  <si>
    <t>Oro kondicionierius (221 kab.)</t>
  </si>
  <si>
    <t>Oro kondicionierius (208 kab.)</t>
  </si>
  <si>
    <t>Stumdomos durys</t>
  </si>
  <si>
    <t>Dokumentų spintos su lentynomis, 2 vnt.</t>
  </si>
  <si>
    <t>Dokumentų spintos (6 vnt.)</t>
  </si>
  <si>
    <t>Kondicionierius (mažojoje salėje)</t>
  </si>
  <si>
    <t>Kampinis darbo stalas su priedais(Tumba su stalčiais ir priestaliu; spintelė ant ratukų)</t>
  </si>
  <si>
    <t>Oro kondicionierius HTW35 409 kab.</t>
  </si>
  <si>
    <t>Nešiojamasis kompiuteris ThinkBook 15 G3 ACL AMD Ryzen 3; su klaviatūra, pele ir krepšiu</t>
  </si>
  <si>
    <t>Nešiojamas kompiuteris ThinkBook 15 G3 ACL AMD Ryzen su klaviatūra, pele, krepšiu Soc.par</t>
  </si>
  <si>
    <t>Nešiojamasis kompiuteris THinkBook 15 G3 ACL AMD Ryzen 3 5300U/16GB/512GB SSD/15.6"FHD/WIN10Pro/Klav</t>
  </si>
  <si>
    <t>Nešiojamo kompiuterio Dell latitude 3420 (NB4) komplektas su bevielės klaviatūros ir pelės rinkiniu,</t>
  </si>
  <si>
    <t>Nešiojamasis kompiuteris ThinkBook 14s Yoga Core i7-11656G7 2.8GHz/16384MB/512GB SSD/14"FHD (1920x10</t>
  </si>
  <si>
    <t>Poilsio kambario spintelių komplektas iš LMDP plokštės (201 kab.)</t>
  </si>
  <si>
    <t>Mobilus tel.Samsung Galaxy S22 256GB 256GB Juoda IMEI:352596760735473</t>
  </si>
  <si>
    <t>Įrašymo įrenginys -3 x Hikvision TVNVRDS7732NI-I4/16P 32-ch (Dviračių saugyklų eksplotuojama Televiz</t>
  </si>
  <si>
    <t>Kortelių spausdintuvas Magicard 300 Dual-side s/n:75355219</t>
  </si>
  <si>
    <t>Kavos aparatas JURA "Z10Aluminium Black"</t>
  </si>
  <si>
    <t>Oro kondicionierius Airwell (114A kab.)</t>
  </si>
  <si>
    <t>Oro kondicionierius Airwell (115 kab.)</t>
  </si>
  <si>
    <t>Oro kondicionierius Airwell (201 kab.)</t>
  </si>
  <si>
    <t>Oro kondicionierius Airwell (204 kab.)</t>
  </si>
  <si>
    <t>Oro kondicionierius Airwell (314 kab.)</t>
  </si>
  <si>
    <t>Oro kondicionierius Airwell (315 kab.)</t>
  </si>
  <si>
    <t>Oro kondicionierius Airwell (316 kab.)</t>
  </si>
  <si>
    <t>Oro kondicionierius Airwell (317 kab.)</t>
  </si>
  <si>
    <t>Fotelis LOFT</t>
  </si>
  <si>
    <t>Sofa LOFT nemiegama dviviete</t>
  </si>
  <si>
    <t>Sofa LOFT nemiegama triviete</t>
  </si>
  <si>
    <t>Garso ir vaizdo aparatūra ( interaktyvus ekranas 86", 4K, 500nit - 3085,50 Eur, PTZ vaizdo kamera,12</t>
  </si>
  <si>
    <t>Garso ir vaizdo aparatūra (interaktyvus ekranas 75" 2467,19 Eur, sieninis laikiklis. mikrafonas, USB</t>
  </si>
  <si>
    <t xml:space="preserve">Konferencinės įrangos komplektas (Interaktyvus ekranas 86", 4K, 500 nit - 3085,50 Eur, UAB kabelis, </t>
  </si>
  <si>
    <t>Konferencinės įrangos komplektas (Konferencinis garso prosecorius - 3029,84 Eur,kompaktiška korpusin</t>
  </si>
  <si>
    <t>Oro kondicionierius (Airwell) 313 kab.</t>
  </si>
  <si>
    <t>Oro kondicionierius (Airwell) 304 kab.</t>
  </si>
  <si>
    <t>Oro kondicionierius (Airwell) 202 kab.</t>
  </si>
  <si>
    <t>Oro kondicionierius (Airwell) 205 kab.</t>
  </si>
  <si>
    <t>Stalas reguliojamo aukščio kojomis, priestalis, 3 stalčių tumba</t>
  </si>
  <si>
    <t>Spinta stumdomomis durimis (212 kab.)</t>
  </si>
  <si>
    <t>Stalas reguliuojamo aukščio kojomis, priestalis, 3 stalčių tumba 213 kab.</t>
  </si>
  <si>
    <t>Baldų komplektas (2 vnt. stalų reguliuojamo aukščio kojomis, 1 vnt. priestalių, 211 kab.)</t>
  </si>
  <si>
    <t>Kampinis stalas, 4 stalčių komoda, priestalis, stalas, 3 stalčių tumba (CMS)</t>
  </si>
  <si>
    <t>PC8 Suintegruotas 23 kompiuteris HPProOne 440 G9</t>
  </si>
  <si>
    <t>PC8 Suintegruotas 23 kompiuteris</t>
  </si>
  <si>
    <t>Pavėsinė (su stalu ir trims suolais)</t>
  </si>
  <si>
    <t>Stoginės (su keturiais stalais ir aštuoniais suoliukais )</t>
  </si>
  <si>
    <t>Nešiojamasis kompiuteris Lenovo ThinkBook E15 Gen 2, Core i5-1135G7 2.4 GHz/16384 MB/256 GB SSD/15.6</t>
  </si>
  <si>
    <t>Nešiojamasis kompiuteris ThinkBook 16p-ACH Gen 2 Ryzen 7 5800 H 3.2GHz/16384MB/1000GB SSD/16''/WLAN/</t>
  </si>
  <si>
    <t>Biuro baldai stalas su pakėlimo mechanizmu 108 kab</t>
  </si>
  <si>
    <t>Biuro baldai, stalas su pakėlimo mechanizmu 109 kab.</t>
  </si>
  <si>
    <t>Biuro baldai, stalas su pakėlimo mechanizmu 112 kab.</t>
  </si>
  <si>
    <t>Nešiojamo kompiuterio Acer TravelMate TMP215 (NB2) KOMPLEKTAS su 27 LCD monitoriumi, klavetūros ir p</t>
  </si>
  <si>
    <t>Nešiojamasis kompiuteris ThinkPad T16 G1 Core i5-1235U 3.3 GHz/16384MB/512 GB SSD/16 WLAN/W10P</t>
  </si>
  <si>
    <t>Nešiojamasis kompiuteris Elite x360 1040 G10 Core i7-1355U 5.0GHz/16GB/1000GB SSD/14" Touchscreen/WL</t>
  </si>
  <si>
    <t>Nešiojamasis kompiuteris ThinkBook 16 G4+ Core i5-1235U 3.3 GHz/16GB/256GB SSD/16" (1920x1200 IPS an</t>
  </si>
  <si>
    <t>Elektra reguliuojamo aukščio vadovo stalas su dangteliu ir dėžute elektros blokui (kairėje0 2000x900</t>
  </si>
  <si>
    <t xml:space="preserve">Pasitarimų stalas 8 vietų (su dangteliu ir dėžute elektros blokui) 2400x1200, H=750 PLANA (Mero 201 </t>
  </si>
  <si>
    <t>Vadovo kėdė su gobelenu arba oda aptrauktais porankiais W=680, D=680, H=1305-1395, SH=450-540, NORTH</t>
  </si>
  <si>
    <t>Darbo kėdė prie pasitarimų stalo W=680, D=680, H=1050-1140, SH=450-540, NORTH CAPE (Mero 201 kab)</t>
  </si>
  <si>
    <t>Rūbų spinta</t>
  </si>
  <si>
    <t>Stalas su el. reguliuojamu mechanizmu 1400*800 (pilkas stalviršis, juodas rėmas) 404 kab.</t>
  </si>
  <si>
    <t>Stalas su el. reguliuojamu mechanizmu 1600*800 (šviesus grafito spalvos stalviršis, pilkas rėmas, ko</t>
  </si>
  <si>
    <t xml:space="preserve">Stalas su el.reguliuojamu mechanizmu 1600*800 (šviesios grafito spalvos stalviršis, pilkas rėmas, 3 </t>
  </si>
  <si>
    <t>Stalas su el.reguliuojamu mechanizmu 1400*800 (ąžuolo spalvos stalviršis, pilkasrėmas, kojos 3 segme</t>
  </si>
  <si>
    <t xml:space="preserve">Stalas su el. reguliuojamu mechanizmu 1400*800 (šviesios grafiti spalvos stalviršis, juodasrėmas, 2 </t>
  </si>
  <si>
    <t>Samsung Galaxy S23 256GB Žalia (vicemerė Andžela Jakienė 206 kab.)</t>
  </si>
  <si>
    <t>Nešiojamasis kompiuteris MacBook Pro Apple M2 Pro 10 core/16384 MB/512GB/SSD/14.2"(3024x1964)IPS/WLA</t>
  </si>
  <si>
    <t>GNSS imtuvo Carlson BRx7 komplektas (GNSS imtuvas, 2 vnt.baterijų,  2 vietų baterijos įkrovėjas, bat</t>
  </si>
  <si>
    <t>Pakabinama spintelė (201 kab.)</t>
  </si>
  <si>
    <t>Elektromobilių įkrovimo stotelė Home box sim plus 22kW ir jos įrengimas (Respublikos g.2, vidinis sa</t>
  </si>
  <si>
    <t>Apple Macbook 13 M2 256GB (S. Blankaitė 221 kab.)</t>
  </si>
  <si>
    <t>Apple Macbook 13 "M2 256 Gb (D. Dirginčius, 202 kab.)</t>
  </si>
  <si>
    <t>Nešiojamas kompiuteris Dell  Latitude 5540 15.6/i5/8gb/256gb/win11 pro (komplektas)</t>
  </si>
  <si>
    <t>Nešiojamas kompiuteris HP ProBook 455 G9, krepšys, Gembird Wireless desktop, MS Office Home and Busi</t>
  </si>
  <si>
    <t>Nešiojamasis kompiuteris Elite x360 1040 G0 Core i7-1355U 5.0GHz/16GB/1000GB SSD/14" Touchscreen/WLA</t>
  </si>
  <si>
    <t xml:space="preserve">Nešiojamasis kompiuteris DELL MOBILE PRECISION 3581 Grey 15.6 "LCD FHD 60 Hz Anti-glare Intel Core, </t>
  </si>
  <si>
    <t>EV krovos stotelė Wallbox Electric Vehicle charge, varinio jėgos ir kompiuterinio kabelio montavimas</t>
  </si>
  <si>
    <t>Oro kondicionrierius Midea Extrym (408 kab.)</t>
  </si>
  <si>
    <t>Balsavimo kabina neįgaliesiems</t>
  </si>
  <si>
    <t>Fotoaparatas Sony su priedais (fotoaparatas, objektyvas, filtras, baterija, dėklas, stabilizatorius,</t>
  </si>
  <si>
    <t>Palapinė LUX 3*6 m, 4 sienų, juoda (Kultūros skyriusi)</t>
  </si>
  <si>
    <t>Palapinė LUX 3*4,5 m, 4 sienų, juoda (Kultūros skyrius)</t>
  </si>
  <si>
    <t>Stacionarus kompiuteris Dell Precision 3680 Tower Intel Core, klaviatūra, pelė</t>
  </si>
  <si>
    <t>Oro kondicionierius/šilumos siurblys oras-oras MIDEA Xtreme save eco inverter (113 kab.)</t>
  </si>
  <si>
    <t>Nešiojamas kompiuteris HP ProBook 455 G10, MS Office Home an Buisness 2021, bevielės pelės ir klavia</t>
  </si>
  <si>
    <t>Elektromobilių įkrovimo stotelė Respublikos g.3, Tauragė, užbaigimo data 2022-09-19</t>
  </si>
  <si>
    <t>Baldų komplektas (7 vnt. spintų (apatinės), 1 vnt. stalų (apvalus), 2 vnt. biuro stalų, 2 vnt. stalč</t>
  </si>
  <si>
    <t>Siurblys robotas iRobot Roomba j7+</t>
  </si>
  <si>
    <t>Elektromobilių įkrovimo stotelė Home Box Lite Plus 7,8 kw su integruotu 5 m kabeliu (Administracijos</t>
  </si>
  <si>
    <t>Mobilus telefonas Samsung Galaxy S24+ G 256GB Geltona</t>
  </si>
  <si>
    <t>Kondicionierius Airwell HDLA 025N (213 kab.)</t>
  </si>
  <si>
    <t>Darbo stalas elektra reguliuojamo aukščio su skydinėmis kojomis</t>
  </si>
  <si>
    <t>Stalas pasitarimų, 6 vietų</t>
  </si>
  <si>
    <t>Kėdė vadovo su sinchroniniu mechanizmu</t>
  </si>
  <si>
    <t>Nešiojamas kompiuteris Acer Travelmate, monitorius 27" su jungčių stotele, klaviatūros ir pelės rink</t>
  </si>
  <si>
    <t>Akrilinis logotipas "Tauragė" iš 5 mm skaidraus organinio stiklo</t>
  </si>
  <si>
    <t>Spinta su minkštasuoliu ir akustine siena</t>
  </si>
  <si>
    <t>Recepcija PET</t>
  </si>
  <si>
    <t>Knygų stendas-lentyna, iš LMPD plokštės, gintarinio ąžuolo spalvos</t>
  </si>
  <si>
    <t>Vaizdo perdavimo įrenginys Autel Live Deck 2</t>
  </si>
  <si>
    <t>Interaktyvus ekranas Smart MX86</t>
  </si>
  <si>
    <t>Serveris</t>
  </si>
  <si>
    <t>Stacionarus kompiuteris Optiplex 7020 SFF PLUS Intel Core -14500/16GB i5 (monitorius S2721QSA;klavia</t>
  </si>
  <si>
    <t>Aver CAN570 konferencinė kamera</t>
  </si>
  <si>
    <t>Belaidis vaizdo bei garso signalų perdavimo įrenginys Crestron AM-3200-WF-I, Crestron AM-TX3-100-I U</t>
  </si>
  <si>
    <t>Posėdžių stalas</t>
  </si>
  <si>
    <t>Sieninė spinta</t>
  </si>
  <si>
    <t>Monitorius LGL</t>
  </si>
  <si>
    <t>Spinta rūbams ir dokumentams</t>
  </si>
  <si>
    <t>Baldų komplektas (2 vnt. spintų, 1 vnt. komodų, 1 vnt. lentynų)</t>
  </si>
  <si>
    <t>Rašomas stalas</t>
  </si>
  <si>
    <t>Baldų kampas ,,Brugge'' (juodas)</t>
  </si>
  <si>
    <t>Baldų komplektas (2 vnt. spintų stumdomomis durimis, 2 vnt. biuro stalų, 2 vnt. stalčių blokų, 1 vnt</t>
  </si>
  <si>
    <t>Baldų komplektas (1 vnt. spintų, 1 vnt. stalas, 1 vnt. stalčių blokų)</t>
  </si>
  <si>
    <t>Baldų komplektas (3 vnt. spintų stumdomomis durimis, 2 vnt. spintelių)</t>
  </si>
  <si>
    <t>Baldų komplektas (2 vnt. spintų, 3 vnt. spintelių, 2 vnt. stalų, 2 vnt. stalčių blokų, 1 vnt. priest</t>
  </si>
  <si>
    <t>Kėdės interesantų (suolai 5 vnt.)</t>
  </si>
  <si>
    <t>Baldų komplektas (2 vnt. stalų, 1 vnt. priestalių, 2 vnt. stalčių blokų)</t>
  </si>
  <si>
    <t>Baldų komplektas (1 vnt. biuro stalų (3 dalių), 1 vnt. komodų su durelėmis, 1 vnt. spintų (dviejų da</t>
  </si>
  <si>
    <t>Planšetinis kompiuteris SAMSUNG GALAXY Tab S9 FE+8GB/128GB</t>
  </si>
  <si>
    <t>Įsigijimo savikaina</t>
  </si>
  <si>
    <t>Bendra vertė:</t>
  </si>
  <si>
    <t>Savininkas / Naudos gavėjas</t>
  </si>
  <si>
    <t>Pastatas-Bendruiomenės namai</t>
  </si>
  <si>
    <t>Mokyklos skg. 4, Skaudvilė</t>
  </si>
  <si>
    <t>4400-0798-7159</t>
  </si>
  <si>
    <t xml:space="preserve">Tauragės „Versmės“ gimnazija                       </t>
  </si>
  <si>
    <t>Tauragės lopšelis-darželis „Žvaigždutė“</t>
  </si>
  <si>
    <t>J.Tumo -Vaižganto g. 10, Tauragė</t>
  </si>
  <si>
    <t>Laisvės g. 19, Tauragė</t>
  </si>
  <si>
    <t>Moksleivių alėja 7, Tauragė</t>
  </si>
  <si>
    <t>Tauragės „Šaltinio“ progimnazija</t>
  </si>
  <si>
    <t>Moksleivių alėja 14, Tauragė</t>
  </si>
  <si>
    <t>Tauragės lopšelis-darželis „Kodėlčius“</t>
  </si>
  <si>
    <t>D. Poškos g. 26, Tauragė</t>
  </si>
  <si>
    <t>K. Donelaičio g. 21, Tauragė</t>
  </si>
  <si>
    <t>Veterinarijos g. 10, Tauragė</t>
  </si>
  <si>
    <t>Miško g. 19, Tauragė</t>
  </si>
  <si>
    <t>Bažnyčių g. 20, Tauragė</t>
  </si>
  <si>
    <t>Respublikos g. 3, Tauragė</t>
  </si>
  <si>
    <t xml:space="preserve">Tauragės r. „Karšuvos“ mokykla </t>
  </si>
  <si>
    <t>Vytauto g. 58, Tauragė</t>
  </si>
  <si>
    <t>Alėjos g. 3G, Taurų k., Tauragės sen., Tauragės sav.</t>
  </si>
  <si>
    <t>Aerodromo g. 6, Tauragė</t>
  </si>
  <si>
    <t>Malūno g. 2, Skaudvilė</t>
  </si>
  <si>
    <t>Dariaus ir Girėno g. 3, Tauragė</t>
  </si>
  <si>
    <t>Bažnyčių g. 20E-1, Tauragė</t>
  </si>
  <si>
    <t>Bažnyčių g. 20E-2, Tauragė</t>
  </si>
  <si>
    <t>Bažnyčių g. 20E-4, Tauragė</t>
  </si>
  <si>
    <t xml:space="preserve"> Jaunimo g. 1 KG-2, Tauragė</t>
  </si>
  <si>
    <t>Jaunimo g. 1 KG-7, Tauragė</t>
  </si>
  <si>
    <t>Vytauto g. 141, Tauragė</t>
  </si>
  <si>
    <t>Prezidento g. 92, Tauragė</t>
  </si>
  <si>
    <t>Prezidento g. 27A, Tauragė</t>
  </si>
  <si>
    <t>Televizijos g. 2, Tauragė</t>
  </si>
  <si>
    <t>Tauragės r. Skaudvilės gimnazija</t>
  </si>
  <si>
    <t>Geležinio vilko g. 10, Taurų k., Tauragės sen., Tauragės r.sav.</t>
  </si>
  <si>
    <t>Dariaus ir Girėno g. 5   (I korpusas), Tauragė</t>
  </si>
  <si>
    <t>Dariaus ir Girėno g. 5   (II korpusas), Tauragė</t>
  </si>
  <si>
    <t>Dariaus ir Girėno g. 11A, Tauragė</t>
  </si>
  <si>
    <t>Dariaus ir Girėno g. 5, Tauragė</t>
  </si>
  <si>
    <t>Bažnyčių g. 20E, Tauragė</t>
  </si>
  <si>
    <t>Prezidento g. 38, Tauragė</t>
  </si>
  <si>
    <t>Tauragės krašto muziejus „Santaka“</t>
  </si>
  <si>
    <t>Prezidento g. 27, Tauragė</t>
  </si>
  <si>
    <t>Tauragės Dvaro g. 24, Taurų k., Tauragės sen., Tauragės r. sav.</t>
  </si>
  <si>
    <t xml:space="preserve">Pieninės g. 28 Sartininkų k., Tauragės r. sav. </t>
  </si>
  <si>
    <t>Prezidento g. 7,Tauragė</t>
  </si>
  <si>
    <t>Alėjos g. 6-4, Taurų k., Tauragės r. sav.</t>
  </si>
  <si>
    <t>Alėjos g. 3, Taurų k., Tauragės r. sav.</t>
  </si>
  <si>
    <t>Pilaitės g. 5, Dapkiškių k., Tauragės r. sav.</t>
  </si>
  <si>
    <t>Mokyklos g. 6, Dacijonų k., Tauragės r. sav.</t>
  </si>
  <si>
    <t>Tvenkinio g. 9, Dauglaukio k., Tauragės r. sav.</t>
  </si>
  <si>
    <t>Bažnyčių g. 5, Tauragė</t>
  </si>
  <si>
    <t>Pakrantės g. 1-1, Lapurvio k., Tauragės r. sav.</t>
  </si>
  <si>
    <t>Pakrantės g. 1-2, Lapurvio k., Tauragės r. sav.</t>
  </si>
  <si>
    <t>Alėjos g. 4-3, Taurų k., Tauragės r. sav.</t>
  </si>
  <si>
    <t>Geležinio vilko g. 10, Tauragės Dvaro k., Tauragės r. sav.</t>
  </si>
  <si>
    <t>Tujų g. 13, Mažonų k., Tauragės r. sav.</t>
  </si>
  <si>
    <t xml:space="preserve">Vilties g. 2, Mažonų k., Tauragės r. sav. </t>
  </si>
  <si>
    <t>Mokyklos g. 10, Eičių k., Tauragės r. sav.</t>
  </si>
  <si>
    <t>Gėlių g. 4, Gaurės mstl., Tauragės r. sav.</t>
  </si>
  <si>
    <t>Stadiono g. 3, Gaurės mstl., Tauragės r. sav.</t>
  </si>
  <si>
    <t>Stadiono g. 5, Gaurės mstl., Tauragės r. sav.</t>
  </si>
  <si>
    <t xml:space="preserve">Vilties g. 8, Lomių k., Tauragės r. sav. </t>
  </si>
  <si>
    <t>Žygaičių g. 27, Žygaičiai, Tauragės r. sav.</t>
  </si>
  <si>
    <t>Žygaičių g. 22, Žygaičiai, Tauragės r. sav.</t>
  </si>
  <si>
    <t>Veringos g. 9, Visbarų k., Tauragės r. sav.</t>
  </si>
  <si>
    <t>Žygaičių g. 26, Žygaičiai, Tauragės r. sav.</t>
  </si>
  <si>
    <t>Pieninės g. 32, Sartininkų k., Tauragės r. sav.</t>
  </si>
  <si>
    <t>Ateities g. 18, Batakių mstl., Tauragės r. sav.</t>
  </si>
  <si>
    <t>Santakų g. 17, Eidintų k., Tauragės r. sav.</t>
  </si>
  <si>
    <t xml:space="preserve">Gramančios g. 1, Pagramantis, Tauragės r. sav. </t>
  </si>
  <si>
    <t xml:space="preserve">Gramančios g. 6, Pagramantis, Tauragės r. sav. </t>
  </si>
  <si>
    <t xml:space="preserve">Gramančios g. 4, Pagramantis, Tauragės r. sav. </t>
  </si>
  <si>
    <t>Pakrantės g. 2, Pagramantis, Tauragės r. sav.</t>
  </si>
  <si>
    <t xml:space="preserve">Sungailiškių g. 30, Sungailiškių k., Tauragės r. sav.  </t>
  </si>
  <si>
    <t xml:space="preserve">Mokyklos g. 4, Šakviečio k., Tauragės r. sav. </t>
  </si>
  <si>
    <t xml:space="preserve">Jūros g. 1, Norkaičių k., Tauragės r. sav.  </t>
  </si>
  <si>
    <t xml:space="preserve">Gramančios g. 2, Pagramantis, Tauragės r. sav. </t>
  </si>
  <si>
    <t xml:space="preserve">Bažnyčios g. 21, Vaitimėnų k., Tauragės r. sav. </t>
  </si>
  <si>
    <t>Gaurės g. 17, Gaurės mstl., Tauragės r. sav.</t>
  </si>
  <si>
    <t>Tuopų g. 8, Kunigiškių k., Tauragės r. sav.</t>
  </si>
  <si>
    <t>Liepų g. 9, Baltrušaičių k., Tauragės r. sav.</t>
  </si>
  <si>
    <t>Beržų g. 1, Lauksargių k., Tauragės r. sav.</t>
  </si>
  <si>
    <t>Šlaito g. 2, Lauksargių k., Tauragės r. sav.</t>
  </si>
  <si>
    <t>Giraitės g. 2-7, Šidagių k., Tauragės r. sav.</t>
  </si>
  <si>
    <t>Žiedo g. 15, Pilsūdų k., Tauragės r. sav.</t>
  </si>
  <si>
    <t>Žiedo g. 15-5, Pilsūdų k., Tauragės r. sav.</t>
  </si>
  <si>
    <t>Giraitės g. 2, Šidagių k., Tauragės r. sav.</t>
  </si>
  <si>
    <t>Parko g. 7, Trepų k., Tauragės r. sav.</t>
  </si>
  <si>
    <t>Paplėstiškės k. 7, Tauragės r. sav.</t>
  </si>
  <si>
    <t>7797-4003-9018</t>
  </si>
  <si>
    <t>Turgaus aikštė 18, Skaudvilė, Tauragės r. sav.</t>
  </si>
  <si>
    <t>Pastatas - garažas</t>
  </si>
  <si>
    <t>Tauragės r. savivaldybės administracija</t>
  </si>
  <si>
    <t xml:space="preserve">Tauragės r. savivaldybės administracija / Tauragės „Versmės“ gimnazija </t>
  </si>
  <si>
    <t>Tauragės r. savivaldybės administracija / Tauragės Tarailių progimnazija</t>
  </si>
  <si>
    <t>Tauragės r. savivaldybės administracija / Tauragės lopšelis-darželis „Kodėlčius“</t>
  </si>
  <si>
    <t>Tauragės r. savivaldybės administracija / Tauragės lopšelis-darželis „Žvaigždutė“</t>
  </si>
  <si>
    <t>Tauragės r. savivaldybės administracija / Tauragės rajono savivaldybės Birutės Baltrušaitytės viešoji biblioteka</t>
  </si>
  <si>
    <t>Tauragės r. savivaldybės administracija / Patikėjimo teisė Tauragės sporto centras</t>
  </si>
  <si>
    <t>Tauragės r. savivaldybės administracija / Tauragės r. Skaudvilės gimnazija</t>
  </si>
  <si>
    <t>Tauragės r. savivaldybės administracija / Patikėjimo teisė Tauragės r. sav. Priešgaisrinei tarnyba</t>
  </si>
  <si>
    <t>Savininkas LR. Patikėjimo teisė Tauragės r. savivaldybės administracija. Pagal panaudą perduota Tauragės r. sav.  Priešgaisrinei tarnybai</t>
  </si>
  <si>
    <t>Tauragės r. savivaldybės administracija / Panaudos gavėjas Tauragės raj. sav. Priešgaisrinė tarnyba</t>
  </si>
  <si>
    <t>Tauragės r. savivaldybės administracija (valdytojas - Tauragės r. savivaldybės priešgaisrinė tarnyba (perdavė pagal panaudos sutartį Tauragės seniūnijai)</t>
  </si>
  <si>
    <t>Tauragės r. savivaldybės administracija (patikėjimo teisė Mažonų sen.)</t>
  </si>
  <si>
    <t>Tauragės r. savivaldybės administracija (patikėjimo teisė Gaurės sen.)</t>
  </si>
  <si>
    <t xml:space="preserve">Tauragės r. savivaldybės administracija (patikėjimo teisė Gaurės sen.)  </t>
  </si>
  <si>
    <t xml:space="preserve">Tauragės r. savivaldybės administracija (patikėjimo teisė Skaudvilės sen.)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</si>
</sst>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\ &quot;€&quot;"/>
    <numFmt numFmtId="165" formatCode="0.0"/>
    <numFmt numFmtId="166" formatCode="#,##0.00\ &quot;€&quot;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Calibri"/>
      <family val="2"/>
      <charset val="186"/>
      <scheme val="minor"/>
    </font>
    <font>
      <b/>
      <sz val="8"/>
      <color theme="0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8"/>
      <color rgb="FFFF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15473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0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1" applyFont="1"/>
    <xf numFmtId="164" fontId="3" fillId="0" borderId="0" xfId="1" applyNumberFormat="1" applyFont="1"/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4" fontId="5" fillId="0" borderId="1" xfId="4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2" fontId="5" fillId="0" borderId="1" xfId="4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65" fontId="5" fillId="0" borderId="1" xfId="4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6" fillId="0" borderId="1" xfId="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 wrapText="1"/>
    </xf>
    <xf numFmtId="166" fontId="3" fillId="0" borderId="0" xfId="1" applyNumberFormat="1" applyFont="1"/>
    <xf numFmtId="166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66" fontId="10" fillId="0" borderId="1" xfId="0" applyNumberFormat="1" applyFont="1" applyBorder="1"/>
    <xf numFmtId="166" fontId="11" fillId="0" borderId="0" xfId="1" applyNumberFormat="1" applyFont="1"/>
    <xf numFmtId="166" fontId="12" fillId="0" borderId="0" xfId="1" applyNumberFormat="1" applyFont="1"/>
    <xf numFmtId="0" fontId="11" fillId="0" borderId="0" xfId="1" applyFont="1" applyAlignment="1">
      <alignment horizontal="right"/>
    </xf>
    <xf numFmtId="49" fontId="5" fillId="0" borderId="1" xfId="4" applyNumberFormat="1" applyFont="1" applyBorder="1" applyAlignment="1">
      <alignment horizontal="center" vertical="center" wrapText="1"/>
    </xf>
    <xf numFmtId="44" fontId="3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0" fontId="10" fillId="7" borderId="1" xfId="0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6" fillId="5" borderId="1" xfId="3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1" xfId="0" applyFont="1" applyBorder="1" applyAlignment="1">
      <alignment horizontal="right"/>
    </xf>
    <xf numFmtId="0" fontId="5" fillId="5" borderId="1" xfId="0" applyFont="1" applyFill="1" applyBorder="1" applyAlignment="1">
      <alignment horizontal="center" wrapText="1"/>
    </xf>
  </cellXfs>
  <cellStyles count="50">
    <cellStyle name="Currency 2" xfId="2" xr:uid="{8D8EBE5F-2D4F-4A24-9ADB-AC0A806CCE93}"/>
    <cellStyle name="Currency 2 10" xfId="30" xr:uid="{67375474-5F46-41D2-83C1-9F70483740E0}"/>
    <cellStyle name="Currency 2 11" xfId="35" xr:uid="{1711AFD9-597D-4E24-9E94-5E12C9655AD8}"/>
    <cellStyle name="Currency 2 12" xfId="40" xr:uid="{228EFEBD-9B23-4FE0-95C6-0A0214AAECD3}"/>
    <cellStyle name="Currency 2 13" xfId="45" xr:uid="{2A471EAF-BBE1-48BA-9222-37CE49C2A5CB}"/>
    <cellStyle name="Currency 2 2" xfId="5" xr:uid="{FE1B03D4-61ED-4960-BDDC-EEFC118BAC7B}"/>
    <cellStyle name="Currency 2 2 2" xfId="11" xr:uid="{FD8723D0-8F86-4CBF-8E59-2BF0563FAD71}"/>
    <cellStyle name="Currency 2 2 3" xfId="16" xr:uid="{2A4CE61E-89F4-45A8-958B-6E86D4A7F7FA}"/>
    <cellStyle name="Currency 2 2 4" xfId="21" xr:uid="{5E8C311C-C576-48CD-8A5A-67C6D8A1B60D}"/>
    <cellStyle name="Currency 2 2 5" xfId="26" xr:uid="{A9AEC20F-19AC-4D76-8DE1-7C4CB6E9CE1C}"/>
    <cellStyle name="Currency 2 2 6" xfId="31" xr:uid="{8BE3B960-CED4-42C3-8377-3F509769B026}"/>
    <cellStyle name="Currency 2 2 7" xfId="36" xr:uid="{9399D552-D626-4E06-A9D1-4C0E2B5701AB}"/>
    <cellStyle name="Currency 2 2 8" xfId="41" xr:uid="{E18EB406-104F-44FE-8F54-9F0B0A70A7DA}"/>
    <cellStyle name="Currency 2 2 9" xfId="46" xr:uid="{811EB763-B2EC-4FDB-9982-3BC20BCA3060}"/>
    <cellStyle name="Currency 2 3" xfId="6" xr:uid="{54C851B8-B38B-4861-84E4-7692CC2ED6FE}"/>
    <cellStyle name="Currency 2 3 2" xfId="12" xr:uid="{1E2ED42A-7D66-4BD3-94DC-9DCEF5D81784}"/>
    <cellStyle name="Currency 2 3 3" xfId="17" xr:uid="{4F8E9C2E-251E-4DF3-9F7E-4A7BCEAA320D}"/>
    <cellStyle name="Currency 2 3 4" xfId="22" xr:uid="{3D632C1A-CBB3-4BBF-9E03-913FECC9A45F}"/>
    <cellStyle name="Currency 2 3 5" xfId="27" xr:uid="{796F65C7-41AE-4A5D-B257-EF1EFCECF5D3}"/>
    <cellStyle name="Currency 2 3 6" xfId="32" xr:uid="{E89FCF9D-939B-41A7-B0D6-1EA9D68B9F4A}"/>
    <cellStyle name="Currency 2 3 7" xfId="37" xr:uid="{7798BC36-A26B-408A-9824-AA26C7F5139B}"/>
    <cellStyle name="Currency 2 3 8" xfId="42" xr:uid="{B12D2582-95B5-43B9-9A82-187DB4E51D7A}"/>
    <cellStyle name="Currency 2 3 9" xfId="47" xr:uid="{5F32E144-4306-41D7-B18F-63FD6481F8DD}"/>
    <cellStyle name="Currency 2 4" xfId="7" xr:uid="{9DD7B6E0-A6DE-404E-869D-0AD7C86696A3}"/>
    <cellStyle name="Currency 2 4 2" xfId="13" xr:uid="{113BFD15-0DEE-446A-A740-D825F424C72A}"/>
    <cellStyle name="Currency 2 4 3" xfId="18" xr:uid="{F35F7CE0-973C-4EA3-A11B-DBF2D40422FA}"/>
    <cellStyle name="Currency 2 4 4" xfId="23" xr:uid="{514A0F0E-6C86-4599-BE1C-C2C4E3E583B9}"/>
    <cellStyle name="Currency 2 4 5" xfId="28" xr:uid="{0737A31C-B21A-405C-B205-B32EDDD37D8B}"/>
    <cellStyle name="Currency 2 4 6" xfId="33" xr:uid="{13C2E8FE-8D9B-4DC9-917E-A55C1375C33D}"/>
    <cellStyle name="Currency 2 4 7" xfId="38" xr:uid="{FDECC983-CC6F-4760-9BC1-74FB0302D30C}"/>
    <cellStyle name="Currency 2 4 8" xfId="43" xr:uid="{48BF5361-43D5-4EF3-955E-1076D3E459B3}"/>
    <cellStyle name="Currency 2 4 9" xfId="48" xr:uid="{11002E54-DF6E-4789-A368-F3CFFF128342}"/>
    <cellStyle name="Currency 2 5" xfId="9" xr:uid="{F31EF12A-56CF-480A-9EF7-E3E49E0C96E9}"/>
    <cellStyle name="Currency 2 5 2" xfId="14" xr:uid="{74D5BF4A-A026-4323-9A32-263D0E95485A}"/>
    <cellStyle name="Currency 2 5 3" xfId="19" xr:uid="{BC094190-1BF9-4389-8F3D-99E679FA0D0C}"/>
    <cellStyle name="Currency 2 5 4" xfId="24" xr:uid="{B2D2A8C4-194C-4081-BCE4-96C497282F90}"/>
    <cellStyle name="Currency 2 5 5" xfId="29" xr:uid="{DC30721A-4FEF-4FAC-BC68-61E5C7EB7005}"/>
    <cellStyle name="Currency 2 5 6" xfId="34" xr:uid="{F1D505BA-CC53-4C66-AEB9-819D0ECE12A5}"/>
    <cellStyle name="Currency 2 5 7" xfId="39" xr:uid="{B4F1B94C-C588-4393-B6C8-54FE02672BC5}"/>
    <cellStyle name="Currency 2 5 8" xfId="44" xr:uid="{5593E13B-00AA-4E40-946D-B8D9136DB454}"/>
    <cellStyle name="Currency 2 5 9" xfId="49" xr:uid="{DE79A1BD-7414-4996-BECB-A187A807B467}"/>
    <cellStyle name="Currency 2 6" xfId="10" xr:uid="{1FAFF60A-42BC-4824-9DE7-AD42A8300035}"/>
    <cellStyle name="Currency 2 7" xfId="15" xr:uid="{6E4F66A9-7CFB-415B-B595-CF1806CCE41A}"/>
    <cellStyle name="Currency 2 8" xfId="20" xr:uid="{AFBD09DF-95C2-474A-9B86-7954979ABB51}"/>
    <cellStyle name="Currency 2 9" xfId="25" xr:uid="{AD57A7EE-B075-4DE2-8B09-585026F6CE8B}"/>
    <cellStyle name="Įprastas" xfId="0" builtinId="0"/>
    <cellStyle name="Normal 2" xfId="1" xr:uid="{70269A1D-0515-4A4E-BB35-8BFA3EBCC066}"/>
    <cellStyle name="Normal 2 2" xfId="3" xr:uid="{D9B88E49-D305-4443-81E5-B51C2ACA8978}"/>
    <cellStyle name="Normal 2 2 2" xfId="8" xr:uid="{4CCEC8B6-04DB-4AD0-8304-81C5D17E2726}"/>
    <cellStyle name="Normal 6" xfId="4" xr:uid="{97DB77E7-CEF4-48D2-8EC2-708D4C02A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&#382;klausimo%20forma_2024_07_31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"/>
      <sheetName val="TP (sar)"/>
      <sheetName val="STD"/>
      <sheetName val="TD"/>
      <sheetName val="NT (sąr)"/>
      <sheetName val="KT (Įren)"/>
      <sheetName val="VND"/>
      <sheetName val="BCA"/>
      <sheetName val="NA"/>
      <sheetName val="DCA"/>
      <sheetName val="KD"/>
      <sheetName val="Sveikata"/>
      <sheetName val="RCA + CAR"/>
      <sheetName val="CAR"/>
      <sheetName val="LAID"/>
      <sheetName val="Kroviniai"/>
      <sheetName val="CMR"/>
      <sheetName val="Žalo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Izoliuota statybvietė</v>
          </cell>
        </row>
        <row r="3">
          <cell r="A3" t="str">
            <v>Statybvietė yra priemiestyje arba šalia pagrindinių kelių, geležinkelių</v>
          </cell>
        </row>
        <row r="4">
          <cell r="A4" t="str">
            <v>Statybvietė yra miesto ar/ir verslo ar/ir pramonės rajone</v>
          </cell>
        </row>
        <row r="5">
          <cell r="A5" t="str">
            <v>Kiti statiniai - aerouostai, gel. stotys, tiltai, viadukai, vamzdynai, užtvankos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04B3-FD3B-4038-BAF0-0714C1819853}">
  <dimension ref="A1:M74"/>
  <sheetViews>
    <sheetView zoomScaleNormal="100" workbookViewId="0">
      <pane ySplit="1" topLeftCell="A56" activePane="bottomLeft" state="frozen"/>
      <selection pane="bottomLeft" activeCell="L46" sqref="L46:L64"/>
    </sheetView>
  </sheetViews>
  <sheetFormatPr defaultColWidth="9.28515625" defaultRowHeight="12" x14ac:dyDescent="0.2"/>
  <cols>
    <col min="1" max="1" width="7" style="1" customWidth="1"/>
    <col min="2" max="2" width="22" style="1" customWidth="1"/>
    <col min="3" max="3" width="15.5703125" style="1" customWidth="1"/>
    <col min="4" max="4" width="15.85546875" style="1" customWidth="1"/>
    <col min="5" max="5" width="15.5703125" style="1" customWidth="1"/>
    <col min="6" max="6" width="13.85546875" style="1" customWidth="1"/>
    <col min="7" max="7" width="17.85546875" style="1" customWidth="1"/>
    <col min="8" max="8" width="13.28515625" style="1" bestFit="1" customWidth="1"/>
    <col min="9" max="9" width="10.5703125" style="1" customWidth="1"/>
    <col min="10" max="10" width="19.42578125" style="1" customWidth="1"/>
    <col min="11" max="11" width="16.85546875" style="1" bestFit="1" customWidth="1"/>
    <col min="12" max="12" width="22.7109375" style="1" customWidth="1"/>
    <col min="13" max="13" width="28.7109375" style="2" customWidth="1"/>
    <col min="14" max="16384" width="9.28515625" style="1"/>
  </cols>
  <sheetData>
    <row r="1" spans="1:13" ht="22.5" x14ac:dyDescent="0.2">
      <c r="A1" s="3" t="s">
        <v>0</v>
      </c>
      <c r="B1" s="3" t="s">
        <v>1</v>
      </c>
      <c r="C1" s="3" t="s">
        <v>12</v>
      </c>
      <c r="D1" s="3" t="s">
        <v>11</v>
      </c>
      <c r="E1" s="3" t="s">
        <v>2</v>
      </c>
      <c r="F1" s="3" t="s">
        <v>3</v>
      </c>
      <c r="G1" s="3" t="s">
        <v>4</v>
      </c>
      <c r="H1" s="3" t="s">
        <v>9</v>
      </c>
      <c r="I1" s="3" t="s">
        <v>10</v>
      </c>
      <c r="J1" s="3" t="s">
        <v>5</v>
      </c>
      <c r="K1" s="3" t="s">
        <v>387</v>
      </c>
      <c r="L1" s="3" t="s">
        <v>692</v>
      </c>
      <c r="M1" s="3" t="s">
        <v>6</v>
      </c>
    </row>
    <row r="2" spans="1:13" ht="39.75" customHeight="1" x14ac:dyDescent="0.2">
      <c r="A2" s="4">
        <v>1</v>
      </c>
      <c r="B2" s="27" t="s">
        <v>310</v>
      </c>
      <c r="C2" s="4" t="s">
        <v>311</v>
      </c>
      <c r="D2" s="4" t="s">
        <v>312</v>
      </c>
      <c r="E2" s="4" t="s">
        <v>49</v>
      </c>
      <c r="F2" s="5" t="s">
        <v>7</v>
      </c>
      <c r="G2" s="5" t="s">
        <v>313</v>
      </c>
      <c r="H2" s="5">
        <v>1422</v>
      </c>
      <c r="I2" s="5">
        <v>5475</v>
      </c>
      <c r="J2" s="5" t="s">
        <v>389</v>
      </c>
      <c r="K2" s="29">
        <f>I2*172</f>
        <v>941700</v>
      </c>
      <c r="L2" s="6" t="s">
        <v>785</v>
      </c>
      <c r="M2" s="5" t="s">
        <v>314</v>
      </c>
    </row>
    <row r="3" spans="1:13" ht="38.25" customHeight="1" x14ac:dyDescent="0.2">
      <c r="A3" s="55">
        <v>2</v>
      </c>
      <c r="B3" s="60" t="s">
        <v>696</v>
      </c>
      <c r="C3" s="4" t="s">
        <v>13</v>
      </c>
      <c r="D3" s="4" t="s">
        <v>698</v>
      </c>
      <c r="E3" s="5" t="s">
        <v>20</v>
      </c>
      <c r="F3" s="5" t="s">
        <v>7</v>
      </c>
      <c r="G3" s="5" t="s">
        <v>293</v>
      </c>
      <c r="H3" s="5">
        <v>3300.47</v>
      </c>
      <c r="I3" s="5">
        <v>18836</v>
      </c>
      <c r="J3" s="5" t="s">
        <v>14</v>
      </c>
      <c r="K3" s="29">
        <f>I3*196</f>
        <v>3691856</v>
      </c>
      <c r="L3" s="64" t="s">
        <v>786</v>
      </c>
      <c r="M3" s="66" t="s">
        <v>15</v>
      </c>
    </row>
    <row r="4" spans="1:13" ht="48" customHeight="1" x14ac:dyDescent="0.2">
      <c r="A4" s="56"/>
      <c r="B4" s="71"/>
      <c r="C4" s="4" t="s">
        <v>291</v>
      </c>
      <c r="D4" s="4" t="s">
        <v>698</v>
      </c>
      <c r="E4" s="4" t="s">
        <v>87</v>
      </c>
      <c r="F4" s="5" t="s">
        <v>7</v>
      </c>
      <c r="G4" s="5" t="s">
        <v>292</v>
      </c>
      <c r="H4" s="5">
        <v>318.89</v>
      </c>
      <c r="I4" s="5">
        <v>1353</v>
      </c>
      <c r="J4" s="5">
        <v>1990</v>
      </c>
      <c r="K4" s="29">
        <v>205656</v>
      </c>
      <c r="L4" s="65"/>
      <c r="M4" s="67"/>
    </row>
    <row r="5" spans="1:13" ht="33.75" customHeight="1" x14ac:dyDescent="0.2">
      <c r="A5" s="55">
        <v>3</v>
      </c>
      <c r="B5" s="57" t="s">
        <v>294</v>
      </c>
      <c r="C5" s="5" t="s">
        <v>16</v>
      </c>
      <c r="D5" s="5" t="s">
        <v>18</v>
      </c>
      <c r="E5" s="5" t="s">
        <v>20</v>
      </c>
      <c r="F5" s="5" t="s">
        <v>7</v>
      </c>
      <c r="G5" s="5" t="s">
        <v>21</v>
      </c>
      <c r="H5" s="5">
        <v>1021.14</v>
      </c>
      <c r="I5" s="5">
        <v>4865</v>
      </c>
      <c r="J5" s="5">
        <v>1975</v>
      </c>
      <c r="K5" s="29">
        <v>1153005</v>
      </c>
      <c r="L5" s="4" t="s">
        <v>787</v>
      </c>
      <c r="M5" s="5" t="s">
        <v>8</v>
      </c>
    </row>
    <row r="6" spans="1:13" ht="45.75" customHeight="1" x14ac:dyDescent="0.2">
      <c r="A6" s="56"/>
      <c r="B6" s="59"/>
      <c r="C6" s="5" t="s">
        <v>17</v>
      </c>
      <c r="D6" s="5" t="s">
        <v>19</v>
      </c>
      <c r="E6" s="5" t="s">
        <v>20</v>
      </c>
      <c r="F6" s="5" t="s">
        <v>7</v>
      </c>
      <c r="G6" s="7" t="s">
        <v>22</v>
      </c>
      <c r="H6" s="5">
        <v>509.91</v>
      </c>
      <c r="I6" s="5">
        <v>1984</v>
      </c>
      <c r="J6" s="5">
        <v>1974</v>
      </c>
      <c r="K6" s="29">
        <v>523776</v>
      </c>
      <c r="L6" s="4" t="s">
        <v>787</v>
      </c>
      <c r="M6" s="5" t="s">
        <v>8</v>
      </c>
    </row>
    <row r="7" spans="1:13" ht="26.25" customHeight="1" x14ac:dyDescent="0.2">
      <c r="A7" s="4">
        <v>4</v>
      </c>
      <c r="B7" s="13" t="s">
        <v>275</v>
      </c>
      <c r="C7" s="5" t="s">
        <v>23</v>
      </c>
      <c r="D7" s="5" t="s">
        <v>699</v>
      </c>
      <c r="E7" s="5" t="s">
        <v>20</v>
      </c>
      <c r="F7" s="5" t="s">
        <v>24</v>
      </c>
      <c r="G7" s="5" t="s">
        <v>25</v>
      </c>
      <c r="H7" s="5" t="s">
        <v>26</v>
      </c>
      <c r="I7" s="5">
        <v>31277</v>
      </c>
      <c r="J7" s="5">
        <v>1979</v>
      </c>
      <c r="K7" s="29">
        <v>6130292</v>
      </c>
      <c r="L7" s="6" t="s">
        <v>785</v>
      </c>
      <c r="M7" s="5"/>
    </row>
    <row r="8" spans="1:13" ht="50.25" customHeight="1" x14ac:dyDescent="0.2">
      <c r="A8" s="4">
        <v>5</v>
      </c>
      <c r="B8" s="27" t="s">
        <v>697</v>
      </c>
      <c r="C8" s="5" t="s">
        <v>29</v>
      </c>
      <c r="D8" s="5" t="s">
        <v>700</v>
      </c>
      <c r="E8" s="5" t="s">
        <v>20</v>
      </c>
      <c r="F8" s="5" t="s">
        <v>30</v>
      </c>
      <c r="G8" s="7" t="s">
        <v>31</v>
      </c>
      <c r="H8" s="5">
        <v>2374.7800000000002</v>
      </c>
      <c r="I8" s="5">
        <v>8896</v>
      </c>
      <c r="J8" s="5">
        <v>2013</v>
      </c>
      <c r="K8" s="29">
        <v>1939328</v>
      </c>
      <c r="L8" s="6" t="s">
        <v>789</v>
      </c>
      <c r="M8" s="5" t="s">
        <v>32</v>
      </c>
    </row>
    <row r="9" spans="1:13" ht="70.150000000000006" customHeight="1" x14ac:dyDescent="0.2">
      <c r="A9" s="55">
        <v>6</v>
      </c>
      <c r="B9" s="60" t="s">
        <v>701</v>
      </c>
      <c r="C9" s="5" t="s">
        <v>23</v>
      </c>
      <c r="D9" s="5" t="s">
        <v>33</v>
      </c>
      <c r="E9" s="5" t="s">
        <v>20</v>
      </c>
      <c r="F9" s="5" t="s">
        <v>24</v>
      </c>
      <c r="G9" s="5" t="s">
        <v>34</v>
      </c>
      <c r="H9" s="5">
        <v>6360.75</v>
      </c>
      <c r="I9" s="5">
        <v>9912</v>
      </c>
      <c r="J9" s="5" t="s">
        <v>35</v>
      </c>
      <c r="K9" s="29">
        <v>2160816</v>
      </c>
      <c r="L9" s="6" t="s">
        <v>785</v>
      </c>
      <c r="M9" s="5" t="s">
        <v>8</v>
      </c>
    </row>
    <row r="10" spans="1:13" ht="29.25" customHeight="1" x14ac:dyDescent="0.2">
      <c r="A10" s="56"/>
      <c r="B10" s="71"/>
      <c r="C10" s="5" t="s">
        <v>36</v>
      </c>
      <c r="D10" s="4" t="s">
        <v>37</v>
      </c>
      <c r="E10" s="4" t="s">
        <v>36</v>
      </c>
      <c r="F10" s="5" t="s">
        <v>7</v>
      </c>
      <c r="G10" s="7" t="s">
        <v>38</v>
      </c>
      <c r="H10" s="10">
        <v>119.61</v>
      </c>
      <c r="I10" s="10">
        <v>521</v>
      </c>
      <c r="J10" s="5" t="s">
        <v>39</v>
      </c>
      <c r="K10" s="29">
        <v>85444</v>
      </c>
      <c r="L10" s="6" t="s">
        <v>785</v>
      </c>
      <c r="M10" s="5" t="s">
        <v>40</v>
      </c>
    </row>
    <row r="11" spans="1:13" ht="24" customHeight="1" x14ac:dyDescent="0.2">
      <c r="A11" s="4">
        <v>7</v>
      </c>
      <c r="B11" s="13" t="s">
        <v>276</v>
      </c>
      <c r="C11" s="4" t="s">
        <v>23</v>
      </c>
      <c r="D11" s="4" t="s">
        <v>702</v>
      </c>
      <c r="E11" s="5" t="s">
        <v>20</v>
      </c>
      <c r="F11" s="5" t="s">
        <v>7</v>
      </c>
      <c r="G11" s="5" t="s">
        <v>782</v>
      </c>
      <c r="H11" s="5">
        <v>6482.18</v>
      </c>
      <c r="I11" s="5">
        <v>33237</v>
      </c>
      <c r="J11" s="5">
        <v>2007</v>
      </c>
      <c r="K11" s="29">
        <v>6514452</v>
      </c>
      <c r="L11" s="6" t="s">
        <v>785</v>
      </c>
      <c r="M11" s="5" t="s">
        <v>8</v>
      </c>
    </row>
    <row r="12" spans="1:13" ht="41.25" customHeight="1" x14ac:dyDescent="0.2">
      <c r="A12" s="4">
        <v>8</v>
      </c>
      <c r="B12" s="27" t="s">
        <v>703</v>
      </c>
      <c r="C12" s="4" t="s">
        <v>43</v>
      </c>
      <c r="D12" s="4" t="s">
        <v>44</v>
      </c>
      <c r="E12" s="5" t="s">
        <v>20</v>
      </c>
      <c r="F12" s="4" t="s">
        <v>7</v>
      </c>
      <c r="G12" s="4" t="s">
        <v>45</v>
      </c>
      <c r="H12" s="4">
        <v>1737.17</v>
      </c>
      <c r="I12" s="4">
        <v>7972</v>
      </c>
      <c r="J12" s="4">
        <v>1973</v>
      </c>
      <c r="K12" s="30">
        <f>I12*218</f>
        <v>1737896</v>
      </c>
      <c r="L12" s="4" t="s">
        <v>788</v>
      </c>
      <c r="M12" s="4" t="s">
        <v>8</v>
      </c>
    </row>
    <row r="13" spans="1:13" ht="30" customHeight="1" x14ac:dyDescent="0.2">
      <c r="A13" s="55">
        <v>9</v>
      </c>
      <c r="B13" s="60" t="s">
        <v>315</v>
      </c>
      <c r="C13" s="5" t="s">
        <v>316</v>
      </c>
      <c r="D13" s="5" t="s">
        <v>704</v>
      </c>
      <c r="E13" s="5" t="s">
        <v>20</v>
      </c>
      <c r="F13" s="5" t="s">
        <v>317</v>
      </c>
      <c r="G13" s="5" t="s">
        <v>318</v>
      </c>
      <c r="H13" s="5">
        <v>2811.34</v>
      </c>
      <c r="I13" s="5">
        <v>9545</v>
      </c>
      <c r="J13" s="5">
        <v>2010</v>
      </c>
      <c r="K13" s="29">
        <f>I13*218</f>
        <v>2080810</v>
      </c>
      <c r="L13" s="6" t="s">
        <v>785</v>
      </c>
      <c r="M13" s="5" t="s">
        <v>8</v>
      </c>
    </row>
    <row r="14" spans="1:13" ht="30" customHeight="1" x14ac:dyDescent="0.2">
      <c r="A14" s="72"/>
      <c r="B14" s="61"/>
      <c r="C14" s="5" t="s">
        <v>319</v>
      </c>
      <c r="D14" s="4" t="s">
        <v>705</v>
      </c>
      <c r="E14" s="4" t="s">
        <v>41</v>
      </c>
      <c r="F14" s="5" t="s">
        <v>317</v>
      </c>
      <c r="G14" s="7" t="s">
        <v>320</v>
      </c>
      <c r="H14" s="5">
        <v>2416.8200000000002</v>
      </c>
      <c r="I14" s="5">
        <v>9012</v>
      </c>
      <c r="J14" s="5">
        <v>2019</v>
      </c>
      <c r="K14" s="29">
        <f>I14*221</f>
        <v>1991652</v>
      </c>
      <c r="L14" s="6" t="s">
        <v>785</v>
      </c>
      <c r="M14" s="5" t="s">
        <v>8</v>
      </c>
    </row>
    <row r="15" spans="1:13" ht="49.5" customHeight="1" x14ac:dyDescent="0.2">
      <c r="A15" s="72"/>
      <c r="B15" s="61"/>
      <c r="C15" s="5" t="s">
        <v>321</v>
      </c>
      <c r="D15" s="4" t="s">
        <v>735</v>
      </c>
      <c r="E15" s="4" t="s">
        <v>49</v>
      </c>
      <c r="F15" s="5" t="s">
        <v>28</v>
      </c>
      <c r="G15" s="5" t="s">
        <v>322</v>
      </c>
      <c r="H15" s="5">
        <v>550.32000000000005</v>
      </c>
      <c r="I15" s="5">
        <v>2522</v>
      </c>
      <c r="J15" s="5">
        <v>2012</v>
      </c>
      <c r="K15" s="29">
        <f>I15*256</f>
        <v>645632</v>
      </c>
      <c r="L15" s="6" t="s">
        <v>785</v>
      </c>
      <c r="M15" s="5" t="s">
        <v>8</v>
      </c>
    </row>
    <row r="16" spans="1:13" ht="45.75" customHeight="1" x14ac:dyDescent="0.2">
      <c r="A16" s="72"/>
      <c r="B16" s="61"/>
      <c r="C16" s="5" t="s">
        <v>323</v>
      </c>
      <c r="D16" s="4" t="s">
        <v>735</v>
      </c>
      <c r="E16" s="4" t="s">
        <v>87</v>
      </c>
      <c r="F16" s="5" t="s">
        <v>28</v>
      </c>
      <c r="G16" s="5" t="s">
        <v>324</v>
      </c>
      <c r="H16" s="5"/>
      <c r="I16" s="5">
        <v>145</v>
      </c>
      <c r="J16" s="5">
        <v>2012</v>
      </c>
      <c r="K16" s="29">
        <f>I16*180</f>
        <v>26100</v>
      </c>
      <c r="L16" s="6" t="s">
        <v>785</v>
      </c>
      <c r="M16" s="5" t="s">
        <v>46</v>
      </c>
    </row>
    <row r="17" spans="1:13" ht="53.25" customHeight="1" x14ac:dyDescent="0.2">
      <c r="A17" s="72"/>
      <c r="B17" s="61"/>
      <c r="C17" s="5" t="s">
        <v>325</v>
      </c>
      <c r="D17" s="4" t="s">
        <v>706</v>
      </c>
      <c r="E17" s="4" t="s">
        <v>49</v>
      </c>
      <c r="F17" s="5" t="s">
        <v>326</v>
      </c>
      <c r="G17" s="5" t="s">
        <v>327</v>
      </c>
      <c r="H17" s="5">
        <v>185.46</v>
      </c>
      <c r="I17" s="5">
        <v>850</v>
      </c>
      <c r="J17" s="5">
        <v>2023</v>
      </c>
      <c r="K17" s="29">
        <f>I17*287</f>
        <v>243950</v>
      </c>
      <c r="L17" s="6" t="s">
        <v>785</v>
      </c>
      <c r="M17" s="5" t="s">
        <v>8</v>
      </c>
    </row>
    <row r="18" spans="1:13" ht="45" customHeight="1" x14ac:dyDescent="0.2">
      <c r="A18" s="72"/>
      <c r="B18" s="61"/>
      <c r="C18" s="5" t="s">
        <v>325</v>
      </c>
      <c r="D18" s="4" t="s">
        <v>707</v>
      </c>
      <c r="E18" s="4" t="s">
        <v>49</v>
      </c>
      <c r="F18" s="5" t="s">
        <v>326</v>
      </c>
      <c r="G18" s="4" t="s">
        <v>328</v>
      </c>
      <c r="H18" s="4">
        <v>146.25</v>
      </c>
      <c r="I18" s="4">
        <v>598</v>
      </c>
      <c r="J18" s="4">
        <v>2014</v>
      </c>
      <c r="K18" s="29">
        <f>I18*338</f>
        <v>202124</v>
      </c>
      <c r="L18" s="6" t="s">
        <v>785</v>
      </c>
      <c r="M18" s="5" t="s">
        <v>8</v>
      </c>
    </row>
    <row r="19" spans="1:13" ht="30" customHeight="1" x14ac:dyDescent="0.2">
      <c r="A19" s="72"/>
      <c r="B19" s="61"/>
      <c r="C19" s="8" t="s">
        <v>329</v>
      </c>
      <c r="D19" s="4" t="s">
        <v>707</v>
      </c>
      <c r="E19" s="4" t="s">
        <v>87</v>
      </c>
      <c r="F19" s="5" t="s">
        <v>326</v>
      </c>
      <c r="G19" s="4" t="s">
        <v>330</v>
      </c>
      <c r="H19" s="4"/>
      <c r="I19" s="4">
        <v>82</v>
      </c>
      <c r="J19" s="4">
        <v>2014</v>
      </c>
      <c r="K19" s="29">
        <f>I19*193</f>
        <v>15826</v>
      </c>
      <c r="L19" s="6" t="s">
        <v>785</v>
      </c>
      <c r="M19" s="4" t="s">
        <v>46</v>
      </c>
    </row>
    <row r="20" spans="1:13" ht="30" customHeight="1" x14ac:dyDescent="0.2">
      <c r="A20" s="56"/>
      <c r="B20" s="71"/>
      <c r="C20" s="8" t="s">
        <v>331</v>
      </c>
      <c r="D20" s="4" t="s">
        <v>708</v>
      </c>
      <c r="E20" s="4" t="s">
        <v>36</v>
      </c>
      <c r="F20" s="4"/>
      <c r="G20" s="4" t="s">
        <v>332</v>
      </c>
      <c r="H20" s="4"/>
      <c r="I20" s="4">
        <v>24.38</v>
      </c>
      <c r="J20" s="4">
        <v>1968</v>
      </c>
      <c r="K20" s="29">
        <f>I20*289</f>
        <v>7045.82</v>
      </c>
      <c r="L20" s="6" t="s">
        <v>785</v>
      </c>
      <c r="M20" s="4" t="s">
        <v>46</v>
      </c>
    </row>
    <row r="21" spans="1:13" ht="56.25" customHeight="1" x14ac:dyDescent="0.2">
      <c r="A21" s="8">
        <v>10</v>
      </c>
      <c r="B21" s="13" t="s">
        <v>333</v>
      </c>
      <c r="C21" s="5" t="s">
        <v>334</v>
      </c>
      <c r="D21" s="5" t="s">
        <v>709</v>
      </c>
      <c r="E21" s="4" t="s">
        <v>58</v>
      </c>
      <c r="F21" s="5" t="s">
        <v>7</v>
      </c>
      <c r="G21" s="5" t="s">
        <v>335</v>
      </c>
      <c r="H21" s="5">
        <v>692.05</v>
      </c>
      <c r="I21" s="5">
        <v>3665</v>
      </c>
      <c r="J21" s="5" t="s">
        <v>336</v>
      </c>
      <c r="K21" s="29">
        <f>I21*233</f>
        <v>853945</v>
      </c>
      <c r="L21" s="6" t="s">
        <v>790</v>
      </c>
      <c r="M21" s="5" t="s">
        <v>8</v>
      </c>
    </row>
    <row r="22" spans="1:13" ht="36" customHeight="1" x14ac:dyDescent="0.2">
      <c r="A22" s="55">
        <v>11</v>
      </c>
      <c r="B22" s="62" t="s">
        <v>710</v>
      </c>
      <c r="C22" s="5" t="s">
        <v>59</v>
      </c>
      <c r="D22" s="5" t="s">
        <v>60</v>
      </c>
      <c r="E22" s="5" t="s">
        <v>20</v>
      </c>
      <c r="F22" s="5" t="s">
        <v>28</v>
      </c>
      <c r="G22" s="5" t="s">
        <v>61</v>
      </c>
      <c r="H22" s="12">
        <v>892.73</v>
      </c>
      <c r="I22" s="5">
        <v>4494</v>
      </c>
      <c r="J22" s="5" t="s">
        <v>62</v>
      </c>
      <c r="K22" s="29">
        <f>I22*250</f>
        <v>1123500</v>
      </c>
      <c r="L22" s="6" t="s">
        <v>785</v>
      </c>
      <c r="M22" s="5" t="s">
        <v>63</v>
      </c>
    </row>
    <row r="23" spans="1:13" ht="49.5" customHeight="1" x14ac:dyDescent="0.2">
      <c r="A23" s="56"/>
      <c r="B23" s="63"/>
      <c r="C23" s="15" t="s">
        <v>65</v>
      </c>
      <c r="D23" s="4" t="s">
        <v>714</v>
      </c>
      <c r="E23" s="4" t="s">
        <v>49</v>
      </c>
      <c r="F23" s="5" t="s">
        <v>28</v>
      </c>
      <c r="G23" s="5" t="s">
        <v>66</v>
      </c>
      <c r="H23" s="5">
        <v>586.15</v>
      </c>
      <c r="I23" s="5">
        <v>2579</v>
      </c>
      <c r="J23" s="5" t="s">
        <v>67</v>
      </c>
      <c r="K23" s="29">
        <f>I23*250</f>
        <v>644750</v>
      </c>
      <c r="L23" s="6" t="s">
        <v>785</v>
      </c>
      <c r="M23" s="5" t="s">
        <v>63</v>
      </c>
    </row>
    <row r="24" spans="1:13" ht="30" customHeight="1" x14ac:dyDescent="0.2">
      <c r="A24" s="55">
        <v>12</v>
      </c>
      <c r="B24" s="68" t="s">
        <v>69</v>
      </c>
      <c r="C24" s="5" t="s">
        <v>29</v>
      </c>
      <c r="D24" s="5" t="s">
        <v>711</v>
      </c>
      <c r="E24" s="5" t="s">
        <v>20</v>
      </c>
      <c r="F24" s="5" t="s">
        <v>70</v>
      </c>
      <c r="G24" s="5" t="s">
        <v>71</v>
      </c>
      <c r="H24" s="5">
        <v>1792.86</v>
      </c>
      <c r="I24" s="5">
        <v>10338</v>
      </c>
      <c r="J24" s="5">
        <v>1971</v>
      </c>
      <c r="K24" s="29">
        <f>I24*250</f>
        <v>2584500</v>
      </c>
      <c r="L24" s="6" t="s">
        <v>785</v>
      </c>
      <c r="M24" s="5" t="s">
        <v>72</v>
      </c>
    </row>
    <row r="25" spans="1:13" ht="55.5" customHeight="1" x14ac:dyDescent="0.2">
      <c r="A25" s="56"/>
      <c r="B25" s="69"/>
      <c r="C25" s="5" t="s">
        <v>73</v>
      </c>
      <c r="D25" s="4" t="s">
        <v>712</v>
      </c>
      <c r="E25" s="5" t="s">
        <v>20</v>
      </c>
      <c r="F25" s="5" t="s">
        <v>28</v>
      </c>
      <c r="G25" s="7" t="s">
        <v>74</v>
      </c>
      <c r="H25" s="4">
        <v>392.82</v>
      </c>
      <c r="I25" s="4">
        <v>1612</v>
      </c>
      <c r="J25" s="5">
        <v>2018</v>
      </c>
      <c r="K25" s="29">
        <f>I25*264</f>
        <v>425568</v>
      </c>
      <c r="L25" s="6" t="s">
        <v>785</v>
      </c>
      <c r="M25" s="5" t="s">
        <v>72</v>
      </c>
    </row>
    <row r="26" spans="1:13" ht="40.5" customHeight="1" x14ac:dyDescent="0.2">
      <c r="A26" s="8">
        <v>13</v>
      </c>
      <c r="B26" s="28" t="s">
        <v>75</v>
      </c>
      <c r="C26" s="5" t="s">
        <v>23</v>
      </c>
      <c r="D26" s="5" t="s">
        <v>713</v>
      </c>
      <c r="E26" s="5" t="s">
        <v>20</v>
      </c>
      <c r="F26" s="5" t="s">
        <v>24</v>
      </c>
      <c r="G26" s="5" t="s">
        <v>76</v>
      </c>
      <c r="H26" s="31">
        <v>10722.86</v>
      </c>
      <c r="I26" s="31">
        <v>43824</v>
      </c>
      <c r="J26" s="5">
        <v>1996</v>
      </c>
      <c r="K26" s="29">
        <f>I26*196</f>
        <v>8589504</v>
      </c>
      <c r="L26" s="6" t="s">
        <v>785</v>
      </c>
      <c r="M26" s="5" t="s">
        <v>77</v>
      </c>
    </row>
    <row r="27" spans="1:13" ht="30" customHeight="1" x14ac:dyDescent="0.2">
      <c r="A27" s="55">
        <v>14</v>
      </c>
      <c r="B27" s="62" t="s">
        <v>337</v>
      </c>
      <c r="C27" s="5" t="s">
        <v>338</v>
      </c>
      <c r="D27" s="5" t="s">
        <v>715</v>
      </c>
      <c r="E27" s="4" t="s">
        <v>58</v>
      </c>
      <c r="F27" s="5" t="s">
        <v>7</v>
      </c>
      <c r="G27" s="5" t="s">
        <v>339</v>
      </c>
      <c r="H27" s="5">
        <v>2619.12</v>
      </c>
      <c r="I27" s="5">
        <v>14557</v>
      </c>
      <c r="J27" s="5">
        <v>2007</v>
      </c>
      <c r="K27" s="29">
        <f>I27*200</f>
        <v>2911400</v>
      </c>
      <c r="L27" s="6" t="s">
        <v>785</v>
      </c>
      <c r="M27" s="5" t="s">
        <v>8</v>
      </c>
    </row>
    <row r="28" spans="1:13" ht="30" customHeight="1" x14ac:dyDescent="0.2">
      <c r="A28" s="72"/>
      <c r="B28" s="70"/>
      <c r="C28" s="5" t="s">
        <v>48</v>
      </c>
      <c r="D28" s="4" t="s">
        <v>716</v>
      </c>
      <c r="E28" s="4" t="s">
        <v>36</v>
      </c>
      <c r="F28" s="5" t="s">
        <v>7</v>
      </c>
      <c r="G28" s="7" t="s">
        <v>340</v>
      </c>
      <c r="H28" s="5">
        <v>17.48</v>
      </c>
      <c r="I28" s="10">
        <f>H28*3.5</f>
        <v>61.18</v>
      </c>
      <c r="J28" s="5">
        <v>1968</v>
      </c>
      <c r="K28" s="29">
        <f>I28*234</f>
        <v>14316.12</v>
      </c>
      <c r="L28" s="6" t="s">
        <v>785</v>
      </c>
      <c r="M28" s="5" t="s">
        <v>46</v>
      </c>
    </row>
    <row r="29" spans="1:13" ht="30" customHeight="1" x14ac:dyDescent="0.2">
      <c r="A29" s="72"/>
      <c r="B29" s="70"/>
      <c r="C29" s="5" t="s">
        <v>48</v>
      </c>
      <c r="D29" s="4" t="s">
        <v>717</v>
      </c>
      <c r="E29" s="4" t="s">
        <v>36</v>
      </c>
      <c r="F29" s="5" t="s">
        <v>7</v>
      </c>
      <c r="G29" s="5" t="s">
        <v>341</v>
      </c>
      <c r="H29" s="5">
        <v>20.74</v>
      </c>
      <c r="I29" s="10">
        <f t="shared" ref="I29:I31" si="0">H29*3.5</f>
        <v>72.589999999999989</v>
      </c>
      <c r="J29" s="5">
        <v>1968</v>
      </c>
      <c r="K29" s="29">
        <f t="shared" ref="K29:K32" si="1">I29*234</f>
        <v>16986.059999999998</v>
      </c>
      <c r="L29" s="6" t="s">
        <v>785</v>
      </c>
      <c r="M29" s="5" t="s">
        <v>46</v>
      </c>
    </row>
    <row r="30" spans="1:13" ht="30" customHeight="1" x14ac:dyDescent="0.2">
      <c r="A30" s="72"/>
      <c r="B30" s="70"/>
      <c r="C30" s="5" t="s">
        <v>48</v>
      </c>
      <c r="D30" s="4" t="s">
        <v>718</v>
      </c>
      <c r="E30" s="4" t="s">
        <v>36</v>
      </c>
      <c r="F30" s="5" t="s">
        <v>7</v>
      </c>
      <c r="G30" s="5" t="s">
        <v>342</v>
      </c>
      <c r="H30" s="5">
        <v>23.16</v>
      </c>
      <c r="I30" s="10">
        <f t="shared" si="0"/>
        <v>81.06</v>
      </c>
      <c r="J30" s="5">
        <v>1968</v>
      </c>
      <c r="K30" s="29">
        <f t="shared" si="1"/>
        <v>18968.04</v>
      </c>
      <c r="L30" s="6" t="s">
        <v>785</v>
      </c>
      <c r="M30" s="5" t="s">
        <v>46</v>
      </c>
    </row>
    <row r="31" spans="1:13" ht="30" customHeight="1" x14ac:dyDescent="0.2">
      <c r="A31" s="72"/>
      <c r="B31" s="70"/>
      <c r="C31" s="5" t="s">
        <v>48</v>
      </c>
      <c r="D31" s="4" t="s">
        <v>719</v>
      </c>
      <c r="E31" s="4" t="s">
        <v>36</v>
      </c>
      <c r="F31" s="5" t="s">
        <v>7</v>
      </c>
      <c r="G31" s="4" t="s">
        <v>343</v>
      </c>
      <c r="H31" s="4">
        <v>20.100000000000001</v>
      </c>
      <c r="I31" s="10">
        <f t="shared" si="0"/>
        <v>70.350000000000009</v>
      </c>
      <c r="J31" s="4">
        <v>1973</v>
      </c>
      <c r="K31" s="29">
        <f t="shared" si="1"/>
        <v>16461.900000000001</v>
      </c>
      <c r="L31" s="6" t="s">
        <v>785</v>
      </c>
      <c r="M31" s="5" t="s">
        <v>46</v>
      </c>
    </row>
    <row r="32" spans="1:13" ht="30" customHeight="1" x14ac:dyDescent="0.2">
      <c r="A32" s="56"/>
      <c r="B32" s="63"/>
      <c r="C32" s="5" t="s">
        <v>48</v>
      </c>
      <c r="D32" s="4" t="s">
        <v>720</v>
      </c>
      <c r="E32" s="4" t="s">
        <v>36</v>
      </c>
      <c r="F32" s="5" t="s">
        <v>7</v>
      </c>
      <c r="G32" s="4" t="s">
        <v>344</v>
      </c>
      <c r="H32" s="4">
        <v>23.97</v>
      </c>
      <c r="I32" s="11">
        <f>H32*3.5</f>
        <v>83.894999999999996</v>
      </c>
      <c r="J32" s="4">
        <v>1973</v>
      </c>
      <c r="K32" s="29">
        <f t="shared" si="1"/>
        <v>19631.43</v>
      </c>
      <c r="L32" s="6" t="s">
        <v>785</v>
      </c>
      <c r="M32" s="5" t="s">
        <v>46</v>
      </c>
    </row>
    <row r="33" spans="1:13" ht="51" customHeight="1" x14ac:dyDescent="0.2">
      <c r="A33" s="55">
        <v>15</v>
      </c>
      <c r="B33" s="60" t="s">
        <v>277</v>
      </c>
      <c r="C33" s="4" t="s">
        <v>78</v>
      </c>
      <c r="D33" s="4" t="s">
        <v>721</v>
      </c>
      <c r="E33" s="4" t="s">
        <v>79</v>
      </c>
      <c r="F33" s="5" t="s">
        <v>7</v>
      </c>
      <c r="G33" s="5" t="s">
        <v>80</v>
      </c>
      <c r="H33" s="5">
        <v>4930.0200000000004</v>
      </c>
      <c r="I33" s="5">
        <v>29059</v>
      </c>
      <c r="J33" s="5">
        <v>2019</v>
      </c>
      <c r="K33" s="29">
        <f>I33*126</f>
        <v>3661434</v>
      </c>
      <c r="L33" s="6" t="s">
        <v>791</v>
      </c>
      <c r="M33" s="5" t="s">
        <v>8</v>
      </c>
    </row>
    <row r="34" spans="1:13" ht="43.5" customHeight="1" x14ac:dyDescent="0.2">
      <c r="A34" s="72"/>
      <c r="B34" s="61"/>
      <c r="C34" s="5" t="s">
        <v>81</v>
      </c>
      <c r="D34" s="5" t="s">
        <v>722</v>
      </c>
      <c r="E34" s="5" t="s">
        <v>79</v>
      </c>
      <c r="F34" s="5" t="s">
        <v>82</v>
      </c>
      <c r="G34" s="5" t="s">
        <v>83</v>
      </c>
      <c r="H34" s="5">
        <v>2106.4899999999998</v>
      </c>
      <c r="I34" s="5">
        <v>14786</v>
      </c>
      <c r="J34" s="5">
        <v>2010</v>
      </c>
      <c r="K34" s="29">
        <f>I34*134</f>
        <v>1981324</v>
      </c>
      <c r="L34" s="6" t="s">
        <v>791</v>
      </c>
      <c r="M34" s="5" t="s">
        <v>8</v>
      </c>
    </row>
    <row r="35" spans="1:13" ht="47.25" customHeight="1" x14ac:dyDescent="0.2">
      <c r="A35" s="72"/>
      <c r="B35" s="61"/>
      <c r="C35" s="5" t="s">
        <v>84</v>
      </c>
      <c r="D35" s="4" t="s">
        <v>723</v>
      </c>
      <c r="E35" s="4" t="s">
        <v>79</v>
      </c>
      <c r="F35" s="5" t="s">
        <v>7</v>
      </c>
      <c r="G35" s="7" t="s">
        <v>85</v>
      </c>
      <c r="H35" s="10">
        <v>727.52</v>
      </c>
      <c r="I35" s="10">
        <v>5710</v>
      </c>
      <c r="J35" s="5">
        <v>2013</v>
      </c>
      <c r="K35" s="29">
        <f>I35*210</f>
        <v>1199100</v>
      </c>
      <c r="L35" s="6" t="s">
        <v>791</v>
      </c>
      <c r="M35" s="5" t="s">
        <v>8</v>
      </c>
    </row>
    <row r="36" spans="1:13" ht="43.5" customHeight="1" x14ac:dyDescent="0.2">
      <c r="A36" s="56"/>
      <c r="B36" s="71"/>
      <c r="C36" s="5" t="s">
        <v>86</v>
      </c>
      <c r="D36" s="4" t="s">
        <v>724</v>
      </c>
      <c r="E36" s="4" t="s">
        <v>87</v>
      </c>
      <c r="F36" s="5" t="s">
        <v>7</v>
      </c>
      <c r="G36" s="5" t="s">
        <v>88</v>
      </c>
      <c r="H36" s="5">
        <v>2924.6</v>
      </c>
      <c r="I36" s="5">
        <v>18110</v>
      </c>
      <c r="J36" s="5">
        <v>1979</v>
      </c>
      <c r="K36" s="29">
        <f>I36*131</f>
        <v>2372410</v>
      </c>
      <c r="L36" s="6" t="s">
        <v>791</v>
      </c>
      <c r="M36" s="5" t="s">
        <v>46</v>
      </c>
    </row>
    <row r="37" spans="1:13" ht="41.25" customHeight="1" x14ac:dyDescent="0.2">
      <c r="A37" s="55">
        <v>16</v>
      </c>
      <c r="B37" s="62" t="s">
        <v>725</v>
      </c>
      <c r="C37" s="24" t="s">
        <v>89</v>
      </c>
      <c r="D37" s="24" t="s">
        <v>90</v>
      </c>
      <c r="E37" s="5" t="s">
        <v>20</v>
      </c>
      <c r="F37" s="5" t="s">
        <v>7</v>
      </c>
      <c r="G37" s="5" t="s">
        <v>91</v>
      </c>
      <c r="H37" s="5">
        <v>5453.14</v>
      </c>
      <c r="I37" s="5">
        <v>31420</v>
      </c>
      <c r="J37" s="5" t="s">
        <v>92</v>
      </c>
      <c r="K37" s="29">
        <f>I37*196</f>
        <v>6158320</v>
      </c>
      <c r="L37" s="6" t="s">
        <v>792</v>
      </c>
      <c r="M37" s="5" t="s">
        <v>93</v>
      </c>
    </row>
    <row r="38" spans="1:13" ht="47.25" customHeight="1" x14ac:dyDescent="0.2">
      <c r="A38" s="56"/>
      <c r="B38" s="63"/>
      <c r="C38" s="4" t="s">
        <v>784</v>
      </c>
      <c r="D38" s="4" t="s">
        <v>694</v>
      </c>
      <c r="E38" s="4" t="s">
        <v>36</v>
      </c>
      <c r="F38" s="4" t="str">
        <f t="shared" ref="F38" si="2">F31</f>
        <v>Mūras</v>
      </c>
      <c r="G38" s="4" t="s">
        <v>695</v>
      </c>
      <c r="H38" s="4">
        <v>48.91</v>
      </c>
      <c r="I38" s="4">
        <v>189</v>
      </c>
      <c r="J38" s="4" t="s">
        <v>92</v>
      </c>
      <c r="K38" s="29">
        <f>I38*274</f>
        <v>51786</v>
      </c>
      <c r="L38" s="6" t="s">
        <v>792</v>
      </c>
      <c r="M38" s="4" t="s">
        <v>93</v>
      </c>
    </row>
    <row r="39" spans="1:13" ht="56.25" customHeight="1" x14ac:dyDescent="0.2">
      <c r="A39" s="55">
        <v>17</v>
      </c>
      <c r="B39" s="60" t="s">
        <v>345</v>
      </c>
      <c r="C39" s="5" t="s">
        <v>346</v>
      </c>
      <c r="D39" s="5" t="s">
        <v>347</v>
      </c>
      <c r="E39" s="5" t="s">
        <v>87</v>
      </c>
      <c r="F39" s="5" t="s">
        <v>7</v>
      </c>
      <c r="G39" s="5" t="s">
        <v>348</v>
      </c>
      <c r="H39" s="5">
        <v>95</v>
      </c>
      <c r="I39" s="5">
        <v>347</v>
      </c>
      <c r="J39" s="5">
        <v>1972</v>
      </c>
      <c r="K39" s="29">
        <f>I39*334</f>
        <v>115898</v>
      </c>
      <c r="L39" s="6" t="s">
        <v>793</v>
      </c>
      <c r="M39" s="5" t="s">
        <v>349</v>
      </c>
    </row>
    <row r="40" spans="1:13" ht="54.75" customHeight="1" x14ac:dyDescent="0.2">
      <c r="A40" s="72"/>
      <c r="B40" s="61"/>
      <c r="C40" s="5" t="s">
        <v>350</v>
      </c>
      <c r="D40" s="4" t="s">
        <v>351</v>
      </c>
      <c r="E40" s="5" t="s">
        <v>87</v>
      </c>
      <c r="F40" s="5" t="s">
        <v>7</v>
      </c>
      <c r="G40" s="7" t="s">
        <v>352</v>
      </c>
      <c r="H40" s="10">
        <v>245</v>
      </c>
      <c r="I40" s="10">
        <v>901</v>
      </c>
      <c r="J40" s="5">
        <v>1975</v>
      </c>
      <c r="K40" s="29">
        <f>I40*295</f>
        <v>265795</v>
      </c>
      <c r="L40" s="6" t="s">
        <v>793</v>
      </c>
      <c r="M40" s="5" t="s">
        <v>349</v>
      </c>
    </row>
    <row r="41" spans="1:13" ht="61.5" customHeight="1" x14ac:dyDescent="0.2">
      <c r="A41" s="72"/>
      <c r="B41" s="61"/>
      <c r="C41" s="5" t="s">
        <v>353</v>
      </c>
      <c r="D41" s="4" t="s">
        <v>354</v>
      </c>
      <c r="E41" s="5" t="s">
        <v>87</v>
      </c>
      <c r="F41" s="5" t="s">
        <v>7</v>
      </c>
      <c r="G41" s="5" t="s">
        <v>355</v>
      </c>
      <c r="H41" s="5">
        <v>160</v>
      </c>
      <c r="I41" s="5">
        <v>583</v>
      </c>
      <c r="J41" s="5">
        <v>1960</v>
      </c>
      <c r="K41" s="29">
        <f>I41*295</f>
        <v>171985</v>
      </c>
      <c r="L41" s="6" t="s">
        <v>793</v>
      </c>
      <c r="M41" s="5" t="s">
        <v>349</v>
      </c>
    </row>
    <row r="42" spans="1:13" ht="65.25" customHeight="1" x14ac:dyDescent="0.2">
      <c r="A42" s="72"/>
      <c r="B42" s="61"/>
      <c r="C42" s="5" t="s">
        <v>356</v>
      </c>
      <c r="D42" s="4" t="s">
        <v>357</v>
      </c>
      <c r="E42" s="5" t="s">
        <v>87</v>
      </c>
      <c r="F42" s="5" t="s">
        <v>7</v>
      </c>
      <c r="G42" s="5" t="s">
        <v>358</v>
      </c>
      <c r="H42" s="5">
        <v>120.68</v>
      </c>
      <c r="I42" s="5">
        <v>300</v>
      </c>
      <c r="J42" s="5">
        <v>1972</v>
      </c>
      <c r="K42" s="29">
        <f>I42*334</f>
        <v>100200</v>
      </c>
      <c r="L42" s="6" t="s">
        <v>793</v>
      </c>
      <c r="M42" s="5" t="s">
        <v>349</v>
      </c>
    </row>
    <row r="43" spans="1:13" ht="64.5" customHeight="1" x14ac:dyDescent="0.2">
      <c r="A43" s="72"/>
      <c r="B43" s="61"/>
      <c r="C43" s="8" t="s">
        <v>359</v>
      </c>
      <c r="D43" s="54" t="s">
        <v>783</v>
      </c>
      <c r="E43" s="5" t="s">
        <v>87</v>
      </c>
      <c r="F43" s="5" t="s">
        <v>7</v>
      </c>
      <c r="G43" s="25" t="s">
        <v>360</v>
      </c>
      <c r="H43" s="4">
        <v>244.4</v>
      </c>
      <c r="I43" s="4">
        <v>1243</v>
      </c>
      <c r="J43" s="4">
        <v>1929</v>
      </c>
      <c r="K43" s="29">
        <f>I43*258</f>
        <v>320694</v>
      </c>
      <c r="L43" s="6" t="s">
        <v>794</v>
      </c>
      <c r="M43" s="5" t="s">
        <v>349</v>
      </c>
    </row>
    <row r="44" spans="1:13" ht="56.25" customHeight="1" x14ac:dyDescent="0.2">
      <c r="A44" s="72"/>
      <c r="B44" s="61"/>
      <c r="C44" s="8" t="s">
        <v>361</v>
      </c>
      <c r="D44" s="4" t="s">
        <v>726</v>
      </c>
      <c r="E44" s="5" t="s">
        <v>388</v>
      </c>
      <c r="F44" s="5" t="s">
        <v>7</v>
      </c>
      <c r="G44" s="25" t="s">
        <v>362</v>
      </c>
      <c r="H44" s="4">
        <v>504</v>
      </c>
      <c r="I44" s="4">
        <v>3177</v>
      </c>
      <c r="J44" s="4">
        <v>1960</v>
      </c>
      <c r="K44" s="29">
        <f>I44*134</f>
        <v>425718</v>
      </c>
      <c r="L44" s="6" t="s">
        <v>785</v>
      </c>
      <c r="M44" s="5" t="s">
        <v>8</v>
      </c>
    </row>
    <row r="45" spans="1:13" ht="58.5" customHeight="1" x14ac:dyDescent="0.2">
      <c r="A45" s="56"/>
      <c r="B45" s="71"/>
      <c r="C45" s="4" t="s">
        <v>302</v>
      </c>
      <c r="D45" s="4" t="s">
        <v>308</v>
      </c>
      <c r="E45" s="4" t="s">
        <v>41</v>
      </c>
      <c r="F45" s="5" t="s">
        <v>7</v>
      </c>
      <c r="G45" s="4" t="s">
        <v>94</v>
      </c>
      <c r="H45" s="4">
        <v>32.869999999999997</v>
      </c>
      <c r="I45" s="4">
        <v>132</v>
      </c>
      <c r="J45" s="4">
        <v>2014</v>
      </c>
      <c r="K45" s="29">
        <f>I45*244</f>
        <v>32208</v>
      </c>
      <c r="L45" s="9" t="s">
        <v>795</v>
      </c>
      <c r="M45" s="5" t="s">
        <v>95</v>
      </c>
    </row>
    <row r="46" spans="1:13" ht="35.25" customHeight="1" x14ac:dyDescent="0.2">
      <c r="A46" s="55">
        <v>18</v>
      </c>
      <c r="B46" s="57" t="s">
        <v>96</v>
      </c>
      <c r="C46" s="5" t="s">
        <v>96</v>
      </c>
      <c r="D46" s="5" t="s">
        <v>727</v>
      </c>
      <c r="E46" s="4" t="s">
        <v>58</v>
      </c>
      <c r="F46" s="5" t="s">
        <v>7</v>
      </c>
      <c r="G46" s="5" t="s">
        <v>97</v>
      </c>
      <c r="H46" s="5">
        <v>995.46</v>
      </c>
      <c r="I46" s="5">
        <v>6022</v>
      </c>
      <c r="J46" s="5">
        <v>2018</v>
      </c>
      <c r="K46" s="29">
        <f>I46*227</f>
        <v>1366994</v>
      </c>
      <c r="L46" s="6" t="s">
        <v>785</v>
      </c>
      <c r="M46" s="5" t="s">
        <v>46</v>
      </c>
    </row>
    <row r="47" spans="1:13" ht="30" customHeight="1" x14ac:dyDescent="0.2">
      <c r="A47" s="72"/>
      <c r="B47" s="58"/>
      <c r="C47" s="5" t="s">
        <v>96</v>
      </c>
      <c r="D47" s="5" t="s">
        <v>728</v>
      </c>
      <c r="E47" s="4" t="s">
        <v>58</v>
      </c>
      <c r="F47" s="5" t="s">
        <v>7</v>
      </c>
      <c r="G47" s="7" t="s">
        <v>98</v>
      </c>
      <c r="H47" s="41">
        <v>953.97</v>
      </c>
      <c r="I47" s="10">
        <v>3545</v>
      </c>
      <c r="J47" s="5">
        <v>2004</v>
      </c>
      <c r="K47" s="29">
        <f>I47*250</f>
        <v>886250</v>
      </c>
      <c r="L47" s="6" t="s">
        <v>785</v>
      </c>
      <c r="M47" s="5" t="s">
        <v>95</v>
      </c>
    </row>
    <row r="48" spans="1:13" ht="30" customHeight="1" x14ac:dyDescent="0.2">
      <c r="A48" s="56"/>
      <c r="B48" s="59"/>
      <c r="C48" s="5" t="s">
        <v>96</v>
      </c>
      <c r="D48" s="5" t="s">
        <v>729</v>
      </c>
      <c r="E48" s="5" t="s">
        <v>20</v>
      </c>
      <c r="F48" s="5" t="s">
        <v>7</v>
      </c>
      <c r="G48" s="5" t="s">
        <v>99</v>
      </c>
      <c r="H48" s="5">
        <v>1063.1400000000001</v>
      </c>
      <c r="I48" s="5">
        <v>5975</v>
      </c>
      <c r="J48" s="5">
        <v>2024</v>
      </c>
      <c r="K48" s="29">
        <f>I48*227</f>
        <v>1356325</v>
      </c>
      <c r="L48" s="6" t="s">
        <v>785</v>
      </c>
      <c r="M48" s="5" t="s">
        <v>95</v>
      </c>
    </row>
    <row r="49" spans="1:13" ht="30" customHeight="1" x14ac:dyDescent="0.2">
      <c r="A49" s="55">
        <v>19</v>
      </c>
      <c r="B49" s="60" t="s">
        <v>733</v>
      </c>
      <c r="C49" s="5" t="s">
        <v>363</v>
      </c>
      <c r="D49" s="4" t="s">
        <v>730</v>
      </c>
      <c r="E49" s="4" t="s">
        <v>364</v>
      </c>
      <c r="F49" s="5" t="s">
        <v>7</v>
      </c>
      <c r="G49" s="5" t="s">
        <v>365</v>
      </c>
      <c r="H49" s="5">
        <v>574.19000000000005</v>
      </c>
      <c r="I49" s="5">
        <v>3157</v>
      </c>
      <c r="J49" s="5">
        <v>1860</v>
      </c>
      <c r="K49" s="29">
        <f>I49*226</f>
        <v>713482</v>
      </c>
      <c r="L49" s="6" t="s">
        <v>785</v>
      </c>
      <c r="M49" s="5" t="s">
        <v>46</v>
      </c>
    </row>
    <row r="50" spans="1:13" ht="39" customHeight="1" x14ac:dyDescent="0.2">
      <c r="A50" s="72"/>
      <c r="B50" s="61"/>
      <c r="C50" s="5" t="s">
        <v>366</v>
      </c>
      <c r="D50" s="4" t="s">
        <v>730</v>
      </c>
      <c r="E50" s="4" t="s">
        <v>364</v>
      </c>
      <c r="F50" s="5" t="s">
        <v>7</v>
      </c>
      <c r="G50" s="7" t="s">
        <v>367</v>
      </c>
      <c r="H50" s="26">
        <v>491.95</v>
      </c>
      <c r="I50" s="26">
        <v>2388</v>
      </c>
      <c r="J50" s="5" t="s">
        <v>368</v>
      </c>
      <c r="K50" s="29">
        <f>I50*226</f>
        <v>539688</v>
      </c>
      <c r="L50" s="6" t="s">
        <v>785</v>
      </c>
      <c r="M50" s="5" t="s">
        <v>46</v>
      </c>
    </row>
    <row r="51" spans="1:13" ht="30" customHeight="1" x14ac:dyDescent="0.2">
      <c r="A51" s="72"/>
      <c r="B51" s="61"/>
      <c r="C51" s="5" t="s">
        <v>369</v>
      </c>
      <c r="D51" s="4" t="s">
        <v>730</v>
      </c>
      <c r="E51" s="4" t="s">
        <v>364</v>
      </c>
      <c r="F51" s="5" t="s">
        <v>7</v>
      </c>
      <c r="G51" s="5" t="s">
        <v>370</v>
      </c>
      <c r="H51" s="5">
        <v>49.22</v>
      </c>
      <c r="I51" s="5">
        <v>385</v>
      </c>
      <c r="J51" s="5">
        <v>1860</v>
      </c>
      <c r="K51" s="29">
        <f>I51*258</f>
        <v>99330</v>
      </c>
      <c r="L51" s="6" t="s">
        <v>785</v>
      </c>
      <c r="M51" s="5" t="s">
        <v>46</v>
      </c>
    </row>
    <row r="52" spans="1:13" ht="30" customHeight="1" x14ac:dyDescent="0.2">
      <c r="A52" s="72"/>
      <c r="B52" s="61"/>
      <c r="C52" s="5" t="s">
        <v>369</v>
      </c>
      <c r="D52" s="4" t="s">
        <v>730</v>
      </c>
      <c r="E52" s="4" t="s">
        <v>364</v>
      </c>
      <c r="F52" s="5" t="s">
        <v>7</v>
      </c>
      <c r="G52" s="5" t="s">
        <v>371</v>
      </c>
      <c r="H52" s="5">
        <v>50.12</v>
      </c>
      <c r="I52" s="5">
        <v>411</v>
      </c>
      <c r="J52" s="5">
        <v>1968</v>
      </c>
      <c r="K52" s="29">
        <f>I52*258</f>
        <v>106038</v>
      </c>
      <c r="L52" s="6" t="s">
        <v>785</v>
      </c>
      <c r="M52" s="5" t="s">
        <v>46</v>
      </c>
    </row>
    <row r="53" spans="1:13" ht="30" customHeight="1" x14ac:dyDescent="0.2">
      <c r="A53" s="72"/>
      <c r="B53" s="61"/>
      <c r="C53" s="8" t="str">
        <f t="shared" ref="C53:M53" si="3">C52</f>
        <v>Pastatas - Muziejus (bokštas)</v>
      </c>
      <c r="D53" s="4" t="str">
        <f t="shared" si="3"/>
        <v>Dariaus ir Girėno g. 5, Tauragė</v>
      </c>
      <c r="E53" s="4" t="s">
        <v>364</v>
      </c>
      <c r="F53" s="4" t="str">
        <f t="shared" si="3"/>
        <v>Mūras</v>
      </c>
      <c r="G53" s="4" t="s">
        <v>372</v>
      </c>
      <c r="H53" s="4">
        <f t="shared" si="3"/>
        <v>50.12</v>
      </c>
      <c r="I53" s="4">
        <f t="shared" si="3"/>
        <v>411</v>
      </c>
      <c r="J53" s="4" t="s">
        <v>373</v>
      </c>
      <c r="K53" s="29">
        <f>I53*258</f>
        <v>106038</v>
      </c>
      <c r="L53" s="6" t="s">
        <v>785</v>
      </c>
      <c r="M53" s="4" t="str">
        <f t="shared" si="3"/>
        <v>Nėra</v>
      </c>
    </row>
    <row r="54" spans="1:13" ht="30" customHeight="1" x14ac:dyDescent="0.2">
      <c r="A54" s="72"/>
      <c r="B54" s="61"/>
      <c r="C54" s="8" t="str">
        <f t="shared" ref="C54:M54" si="4">C52</f>
        <v>Pastatas - Muziejus (bokštas)</v>
      </c>
      <c r="D54" s="4" t="str">
        <f t="shared" si="4"/>
        <v>Dariaus ir Girėno g. 5, Tauragė</v>
      </c>
      <c r="E54" s="4" t="s">
        <v>364</v>
      </c>
      <c r="F54" s="4" t="str">
        <f t="shared" si="4"/>
        <v>Mūras</v>
      </c>
      <c r="G54" s="4" t="s">
        <v>374</v>
      </c>
      <c r="H54" s="4">
        <v>50.64</v>
      </c>
      <c r="I54" s="4">
        <v>414</v>
      </c>
      <c r="J54" s="4">
        <v>1968</v>
      </c>
      <c r="K54" s="29">
        <f>I54*258</f>
        <v>106812</v>
      </c>
      <c r="L54" s="6" t="s">
        <v>785</v>
      </c>
      <c r="M54" s="4" t="str">
        <f t="shared" si="4"/>
        <v>Nėra</v>
      </c>
    </row>
    <row r="55" spans="1:13" ht="40.5" customHeight="1" x14ac:dyDescent="0.2">
      <c r="A55" s="72"/>
      <c r="B55" s="61"/>
      <c r="C55" s="8" t="s">
        <v>375</v>
      </c>
      <c r="D55" s="4" t="str">
        <f t="shared" ref="D55:M55" si="5">D52</f>
        <v>Dariaus ir Girėno g. 5, Tauragė</v>
      </c>
      <c r="E55" s="4" t="s">
        <v>364</v>
      </c>
      <c r="F55" s="4" t="str">
        <f t="shared" si="5"/>
        <v>Mūras</v>
      </c>
      <c r="G55" s="4" t="s">
        <v>97</v>
      </c>
      <c r="H55" s="4">
        <v>491.76</v>
      </c>
      <c r="I55" s="4">
        <v>2904</v>
      </c>
      <c r="J55" s="4">
        <v>1860</v>
      </c>
      <c r="K55" s="29">
        <f>I55*226</f>
        <v>656304</v>
      </c>
      <c r="L55" s="6" t="s">
        <v>785</v>
      </c>
      <c r="M55" s="4" t="str">
        <f t="shared" si="5"/>
        <v>Nėra</v>
      </c>
    </row>
    <row r="56" spans="1:13" ht="51" customHeight="1" x14ac:dyDescent="0.2">
      <c r="A56" s="72"/>
      <c r="B56" s="61"/>
      <c r="C56" s="4" t="s">
        <v>376</v>
      </c>
      <c r="D56" s="4" t="s">
        <v>377</v>
      </c>
      <c r="E56" s="4" t="s">
        <v>364</v>
      </c>
      <c r="F56" s="4" t="str">
        <f t="shared" ref="F56:M56" si="6">F52</f>
        <v>Mūras</v>
      </c>
      <c r="G56" s="4" t="s">
        <v>378</v>
      </c>
      <c r="H56" s="4">
        <v>277.60000000000002</v>
      </c>
      <c r="I56" s="4">
        <v>1407</v>
      </c>
      <c r="J56" s="4" t="s">
        <v>379</v>
      </c>
      <c r="K56" s="29">
        <f>I56*274</f>
        <v>385518</v>
      </c>
      <c r="L56" s="6" t="s">
        <v>785</v>
      </c>
      <c r="M56" s="4" t="str">
        <f t="shared" si="6"/>
        <v>Nėra</v>
      </c>
    </row>
    <row r="57" spans="1:13" ht="30" customHeight="1" x14ac:dyDescent="0.2">
      <c r="A57" s="72"/>
      <c r="B57" s="61"/>
      <c r="C57" s="4" t="s">
        <v>380</v>
      </c>
      <c r="D57" s="4" t="s">
        <v>377</v>
      </c>
      <c r="E57" s="4" t="s">
        <v>36</v>
      </c>
      <c r="F57" s="4" t="str">
        <f t="shared" ref="F57:M57" si="7">F52</f>
        <v>Mūras</v>
      </c>
      <c r="G57" s="4" t="s">
        <v>381</v>
      </c>
      <c r="H57" s="4">
        <v>93.83</v>
      </c>
      <c r="I57" s="4">
        <v>320</v>
      </c>
      <c r="J57" s="4" t="s">
        <v>382</v>
      </c>
      <c r="K57" s="29">
        <f>I57*98</f>
        <v>31360</v>
      </c>
      <c r="L57" s="6" t="s">
        <v>785</v>
      </c>
      <c r="M57" s="4" t="str">
        <f t="shared" si="7"/>
        <v>Nėra</v>
      </c>
    </row>
    <row r="58" spans="1:13" ht="30" customHeight="1" x14ac:dyDescent="0.2">
      <c r="A58" s="72"/>
      <c r="B58" s="61"/>
      <c r="C58" s="8" t="s">
        <v>380</v>
      </c>
      <c r="D58" s="4" t="s">
        <v>731</v>
      </c>
      <c r="E58" s="4" t="s">
        <v>36</v>
      </c>
      <c r="F58" s="4" t="str">
        <f t="shared" ref="F58:M58" si="8">F52</f>
        <v>Mūras</v>
      </c>
      <c r="G58" s="4" t="s">
        <v>383</v>
      </c>
      <c r="H58" s="4">
        <v>20.9</v>
      </c>
      <c r="I58" s="4">
        <v>85.26</v>
      </c>
      <c r="J58" s="4">
        <f t="shared" si="8"/>
        <v>1968</v>
      </c>
      <c r="K58" s="29">
        <f>I58*224</f>
        <v>19098.240000000002</v>
      </c>
      <c r="L58" s="6" t="s">
        <v>785</v>
      </c>
      <c r="M58" s="4" t="str">
        <f t="shared" si="8"/>
        <v>Nėra</v>
      </c>
    </row>
    <row r="59" spans="1:13" ht="66.75" customHeight="1" x14ac:dyDescent="0.2">
      <c r="A59" s="72"/>
      <c r="B59" s="61"/>
      <c r="C59" s="4" t="s">
        <v>384</v>
      </c>
      <c r="D59" s="4" t="s">
        <v>732</v>
      </c>
      <c r="E59" s="4" t="str">
        <f t="shared" ref="E59:M59" si="9">E52</f>
        <v>Muziejus</v>
      </c>
      <c r="F59" s="4" t="str">
        <f t="shared" si="9"/>
        <v>Mūras</v>
      </c>
      <c r="G59" s="4" t="s">
        <v>385</v>
      </c>
      <c r="H59" s="4">
        <v>290.69</v>
      </c>
      <c r="I59" s="4">
        <v>1284</v>
      </c>
      <c r="J59" s="4" t="s">
        <v>386</v>
      </c>
      <c r="K59" s="29">
        <f>I59*271</f>
        <v>347964</v>
      </c>
      <c r="L59" s="6" t="s">
        <v>785</v>
      </c>
      <c r="M59" s="4" t="str">
        <f t="shared" si="9"/>
        <v>Nėra</v>
      </c>
    </row>
    <row r="60" spans="1:13" ht="42.75" customHeight="1" x14ac:dyDescent="0.2">
      <c r="A60" s="55">
        <v>20</v>
      </c>
      <c r="B60" s="62" t="s">
        <v>278</v>
      </c>
      <c r="C60" s="5" t="s">
        <v>101</v>
      </c>
      <c r="D60" s="5" t="s">
        <v>102</v>
      </c>
      <c r="E60" s="5" t="s">
        <v>20</v>
      </c>
      <c r="F60" s="5" t="s">
        <v>7</v>
      </c>
      <c r="G60" s="5" t="s">
        <v>103</v>
      </c>
      <c r="H60" s="5">
        <v>4254.3999999999996</v>
      </c>
      <c r="I60" s="5">
        <v>12749</v>
      </c>
      <c r="J60" s="5">
        <v>2013</v>
      </c>
      <c r="K60" s="29">
        <f>I60*196</f>
        <v>2498804</v>
      </c>
      <c r="L60" s="6" t="s">
        <v>785</v>
      </c>
      <c r="M60" s="5" t="s">
        <v>104</v>
      </c>
    </row>
    <row r="61" spans="1:13" ht="42" customHeight="1" x14ac:dyDescent="0.2">
      <c r="A61" s="56"/>
      <c r="B61" s="63"/>
      <c r="C61" s="5" t="s">
        <v>101</v>
      </c>
      <c r="D61" s="5" t="s">
        <v>102</v>
      </c>
      <c r="E61" s="5" t="s">
        <v>20</v>
      </c>
      <c r="F61" s="5" t="s">
        <v>7</v>
      </c>
      <c r="G61" s="5" t="s">
        <v>105</v>
      </c>
      <c r="H61" s="14">
        <v>835.2</v>
      </c>
      <c r="I61" s="10">
        <v>2749</v>
      </c>
      <c r="J61" s="5">
        <v>2013</v>
      </c>
      <c r="K61" s="29">
        <f>I61*237</f>
        <v>651513</v>
      </c>
      <c r="L61" s="6" t="s">
        <v>785</v>
      </c>
      <c r="M61" s="5" t="s">
        <v>104</v>
      </c>
    </row>
    <row r="62" spans="1:13" ht="49.5" customHeight="1" x14ac:dyDescent="0.2">
      <c r="A62" s="55">
        <v>21</v>
      </c>
      <c r="B62" s="62" t="s">
        <v>106</v>
      </c>
      <c r="C62" s="5" t="s">
        <v>281</v>
      </c>
      <c r="D62" s="5" t="s">
        <v>734</v>
      </c>
      <c r="E62" s="5" t="s">
        <v>20</v>
      </c>
      <c r="F62" s="5" t="s">
        <v>7</v>
      </c>
      <c r="G62" s="5" t="s">
        <v>282</v>
      </c>
      <c r="H62" s="5">
        <v>6991.08</v>
      </c>
      <c r="I62" s="5">
        <v>36290</v>
      </c>
      <c r="J62" s="5" t="s">
        <v>283</v>
      </c>
      <c r="K62" s="29">
        <f>I62*196</f>
        <v>7112840</v>
      </c>
      <c r="L62" s="6" t="s">
        <v>785</v>
      </c>
      <c r="M62" s="5" t="s">
        <v>8</v>
      </c>
    </row>
    <row r="63" spans="1:13" ht="40.5" customHeight="1" x14ac:dyDescent="0.2">
      <c r="A63" s="56"/>
      <c r="B63" s="63"/>
      <c r="C63" s="5" t="s">
        <v>195</v>
      </c>
      <c r="D63" s="5" t="s">
        <v>734</v>
      </c>
      <c r="E63" s="5" t="s">
        <v>388</v>
      </c>
      <c r="F63" s="5" t="s">
        <v>7</v>
      </c>
      <c r="G63" s="5" t="s">
        <v>289</v>
      </c>
      <c r="H63" s="5">
        <v>89.6</v>
      </c>
      <c r="I63" s="5">
        <v>405</v>
      </c>
      <c r="J63" s="5" t="s">
        <v>290</v>
      </c>
      <c r="K63" s="29">
        <f>I63*165</f>
        <v>66825</v>
      </c>
      <c r="L63" s="6" t="s">
        <v>785</v>
      </c>
      <c r="M63" s="5" t="s">
        <v>8</v>
      </c>
    </row>
    <row r="64" spans="1:13" ht="30" customHeight="1" x14ac:dyDescent="0.2">
      <c r="A64" s="4">
        <v>22</v>
      </c>
      <c r="B64" s="13" t="s">
        <v>284</v>
      </c>
      <c r="C64" s="4" t="s">
        <v>29</v>
      </c>
      <c r="D64" s="4" t="s">
        <v>285</v>
      </c>
      <c r="E64" s="5" t="s">
        <v>20</v>
      </c>
      <c r="F64" s="5" t="s">
        <v>286</v>
      </c>
      <c r="G64" s="5" t="s">
        <v>287</v>
      </c>
      <c r="H64" s="5">
        <v>3351.45</v>
      </c>
      <c r="I64" s="5">
        <v>11885</v>
      </c>
      <c r="J64" s="5" t="s">
        <v>288</v>
      </c>
      <c r="K64" s="29">
        <f>I64*196</f>
        <v>2329460</v>
      </c>
      <c r="L64" s="6" t="s">
        <v>785</v>
      </c>
      <c r="M64" s="5" t="s">
        <v>8</v>
      </c>
    </row>
    <row r="65" spans="3:11" x14ac:dyDescent="0.2">
      <c r="J65" s="35" t="s">
        <v>390</v>
      </c>
      <c r="K65" s="34">
        <f>SUM(K2:K64)</f>
        <v>83754406.609999999</v>
      </c>
    </row>
    <row r="70" spans="3:11" x14ac:dyDescent="0.2">
      <c r="C70" s="42"/>
    </row>
    <row r="72" spans="3:11" x14ac:dyDescent="0.2">
      <c r="D72" s="33"/>
    </row>
    <row r="73" spans="3:11" x14ac:dyDescent="0.2">
      <c r="D73" s="33"/>
    </row>
    <row r="74" spans="3:11" x14ac:dyDescent="0.2">
      <c r="D74" s="39"/>
      <c r="G74" s="40"/>
      <c r="H74" s="38"/>
    </row>
  </sheetData>
  <autoFilter ref="A1:M65" xr:uid="{24B304B3-FD3B-4038-BAF0-0714C1819853}"/>
  <mergeCells count="30">
    <mergeCell ref="A62:A63"/>
    <mergeCell ref="B62:B63"/>
    <mergeCell ref="A3:A4"/>
    <mergeCell ref="A5:A6"/>
    <mergeCell ref="A9:A10"/>
    <mergeCell ref="A13:A20"/>
    <mergeCell ref="A22:A23"/>
    <mergeCell ref="A24:A25"/>
    <mergeCell ref="A27:A32"/>
    <mergeCell ref="A33:A36"/>
    <mergeCell ref="A39:A45"/>
    <mergeCell ref="A46:A48"/>
    <mergeCell ref="A49:A59"/>
    <mergeCell ref="A60:A61"/>
    <mergeCell ref="B33:B36"/>
    <mergeCell ref="B39:B45"/>
    <mergeCell ref="M3:M4"/>
    <mergeCell ref="B22:B23"/>
    <mergeCell ref="B24:B25"/>
    <mergeCell ref="B27:B32"/>
    <mergeCell ref="B3:B4"/>
    <mergeCell ref="B9:B10"/>
    <mergeCell ref="B13:B20"/>
    <mergeCell ref="B5:B6"/>
    <mergeCell ref="A37:A38"/>
    <mergeCell ref="B46:B48"/>
    <mergeCell ref="B49:B59"/>
    <mergeCell ref="B60:B61"/>
    <mergeCell ref="L3:L4"/>
    <mergeCell ref="B37:B38"/>
  </mergeCells>
  <phoneticPr fontId="8" type="noConversion"/>
  <pageMargins left="3.937007874015748E-2" right="0" top="0.19685039370078741" bottom="0.15748031496062992" header="0.51181102362204722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511C-03CC-4DC6-BFB1-6C0F41F9A364}">
  <dimension ref="A1:Q104"/>
  <sheetViews>
    <sheetView tabSelected="1" zoomScale="90" zoomScaleNormal="90" workbookViewId="0">
      <selection activeCell="M112" sqref="M112"/>
    </sheetView>
  </sheetViews>
  <sheetFormatPr defaultRowHeight="15" x14ac:dyDescent="0.25"/>
  <cols>
    <col min="2" max="2" width="16" customWidth="1"/>
    <col min="3" max="3" width="16.140625" customWidth="1"/>
    <col min="4" max="4" width="14.85546875" customWidth="1"/>
    <col min="5" max="5" width="12" customWidth="1"/>
    <col min="7" max="7" width="16.140625" customWidth="1"/>
    <col min="8" max="8" width="10.140625" customWidth="1"/>
    <col min="10" max="10" width="12.42578125" customWidth="1"/>
    <col min="11" max="11" width="15" customWidth="1"/>
    <col min="12" max="12" width="14.42578125" customWidth="1"/>
    <col min="13" max="13" width="13.140625" customWidth="1"/>
  </cols>
  <sheetData>
    <row r="1" spans="1:17" ht="56.25" x14ac:dyDescent="0.25">
      <c r="A1" s="3" t="s">
        <v>0</v>
      </c>
      <c r="B1" s="3" t="s">
        <v>1</v>
      </c>
      <c r="C1" s="3" t="s">
        <v>12</v>
      </c>
      <c r="D1" s="3" t="s">
        <v>11</v>
      </c>
      <c r="E1" s="3" t="s">
        <v>2</v>
      </c>
      <c r="F1" s="3" t="s">
        <v>3</v>
      </c>
      <c r="G1" s="3" t="s">
        <v>4</v>
      </c>
      <c r="H1" s="3" t="s">
        <v>9</v>
      </c>
      <c r="I1" s="3" t="s">
        <v>10</v>
      </c>
      <c r="J1" s="3" t="s">
        <v>5</v>
      </c>
      <c r="K1" s="3" t="s">
        <v>387</v>
      </c>
      <c r="L1" s="3" t="s">
        <v>692</v>
      </c>
      <c r="M1" s="3" t="s">
        <v>6</v>
      </c>
    </row>
    <row r="2" spans="1:17" ht="69" customHeight="1" x14ac:dyDescent="0.25">
      <c r="A2" s="55">
        <v>1</v>
      </c>
      <c r="B2" s="60" t="s">
        <v>42</v>
      </c>
      <c r="C2" s="5" t="s">
        <v>302</v>
      </c>
      <c r="D2" s="5" t="s">
        <v>307</v>
      </c>
      <c r="E2" s="5" t="s">
        <v>41</v>
      </c>
      <c r="F2" s="5" t="s">
        <v>7</v>
      </c>
      <c r="G2" s="5" t="s">
        <v>303</v>
      </c>
      <c r="H2" s="5" t="s">
        <v>304</v>
      </c>
      <c r="I2" s="5" t="s">
        <v>305</v>
      </c>
      <c r="J2" s="5">
        <v>2018</v>
      </c>
      <c r="K2" s="29">
        <v>2895000</v>
      </c>
      <c r="L2" s="6" t="s">
        <v>785</v>
      </c>
      <c r="M2" s="5" t="s">
        <v>8</v>
      </c>
    </row>
    <row r="3" spans="1:17" ht="73.5" customHeight="1" x14ac:dyDescent="0.25">
      <c r="A3" s="56"/>
      <c r="B3" s="71"/>
      <c r="C3" s="5" t="s">
        <v>302</v>
      </c>
      <c r="D3" s="5" t="s">
        <v>307</v>
      </c>
      <c r="E3" s="5" t="s">
        <v>48</v>
      </c>
      <c r="F3" s="5" t="s">
        <v>7</v>
      </c>
      <c r="G3" s="7" t="s">
        <v>306</v>
      </c>
      <c r="H3" s="11">
        <v>228</v>
      </c>
      <c r="I3" s="11">
        <v>792</v>
      </c>
      <c r="J3" s="5">
        <v>1967</v>
      </c>
      <c r="K3" s="29">
        <v>116899</v>
      </c>
      <c r="L3" s="6" t="s">
        <v>785</v>
      </c>
      <c r="M3" s="5" t="s">
        <v>8</v>
      </c>
    </row>
    <row r="4" spans="1:17" ht="33.75" x14ac:dyDescent="0.25">
      <c r="A4" s="55">
        <v>2</v>
      </c>
      <c r="B4" s="60" t="s">
        <v>279</v>
      </c>
      <c r="C4" s="5" t="s">
        <v>107</v>
      </c>
      <c r="D4" s="5" t="s">
        <v>308</v>
      </c>
      <c r="E4" s="5" t="s">
        <v>41</v>
      </c>
      <c r="F4" s="5" t="s">
        <v>7</v>
      </c>
      <c r="G4" s="5" t="s">
        <v>94</v>
      </c>
      <c r="H4" s="5">
        <v>981.9</v>
      </c>
      <c r="I4" s="5">
        <v>4264</v>
      </c>
      <c r="J4" s="5" t="s">
        <v>109</v>
      </c>
      <c r="K4" s="29">
        <f>I4*214</f>
        <v>912496</v>
      </c>
      <c r="L4" s="6" t="s">
        <v>785</v>
      </c>
      <c r="M4" s="5" t="s">
        <v>110</v>
      </c>
    </row>
    <row r="5" spans="1:17" ht="33.75" x14ac:dyDescent="0.25">
      <c r="A5" s="72"/>
      <c r="B5" s="61"/>
      <c r="C5" s="5" t="s">
        <v>107</v>
      </c>
      <c r="D5" s="5" t="s">
        <v>308</v>
      </c>
      <c r="E5" s="5" t="s">
        <v>48</v>
      </c>
      <c r="F5" s="5" t="s">
        <v>7</v>
      </c>
      <c r="G5" s="7" t="s">
        <v>111</v>
      </c>
      <c r="H5" s="11">
        <v>162.79</v>
      </c>
      <c r="I5" s="11">
        <v>742</v>
      </c>
      <c r="J5" s="5">
        <v>1970</v>
      </c>
      <c r="K5" s="29">
        <f>I5*164</f>
        <v>121688</v>
      </c>
      <c r="L5" s="6" t="s">
        <v>785</v>
      </c>
      <c r="M5" s="5" t="s">
        <v>46</v>
      </c>
      <c r="Q5" t="s">
        <v>300</v>
      </c>
    </row>
    <row r="6" spans="1:17" ht="33.75" x14ac:dyDescent="0.25">
      <c r="A6" s="72"/>
      <c r="B6" s="61"/>
      <c r="C6" s="5" t="s">
        <v>107</v>
      </c>
      <c r="D6" s="5" t="s">
        <v>308</v>
      </c>
      <c r="E6" s="5" t="s">
        <v>48</v>
      </c>
      <c r="F6" s="5" t="s">
        <v>7</v>
      </c>
      <c r="G6" s="5" t="s">
        <v>112</v>
      </c>
      <c r="H6" s="5">
        <v>33.36</v>
      </c>
      <c r="I6" s="5">
        <v>103</v>
      </c>
      <c r="J6" s="5">
        <v>1938</v>
      </c>
      <c r="K6" s="29">
        <f>I6*203</f>
        <v>20909</v>
      </c>
      <c r="L6" s="6" t="s">
        <v>785</v>
      </c>
      <c r="M6" s="5" t="s">
        <v>46</v>
      </c>
    </row>
    <row r="7" spans="1:17" ht="33.75" x14ac:dyDescent="0.25">
      <c r="A7" s="72"/>
      <c r="B7" s="61"/>
      <c r="C7" s="5" t="s">
        <v>113</v>
      </c>
      <c r="D7" s="5" t="s">
        <v>308</v>
      </c>
      <c r="E7" s="4" t="s">
        <v>114</v>
      </c>
      <c r="F7" s="5" t="s">
        <v>82</v>
      </c>
      <c r="G7" s="21" t="s">
        <v>115</v>
      </c>
      <c r="H7" s="5">
        <v>100</v>
      </c>
      <c r="I7" s="5"/>
      <c r="J7" s="5">
        <v>2016</v>
      </c>
      <c r="K7" s="29">
        <v>20000</v>
      </c>
      <c r="L7" s="6" t="s">
        <v>785</v>
      </c>
      <c r="M7" s="5" t="s">
        <v>46</v>
      </c>
    </row>
    <row r="8" spans="1:17" ht="45" x14ac:dyDescent="0.25">
      <c r="A8" s="72"/>
      <c r="B8" s="61"/>
      <c r="C8" s="5" t="s">
        <v>295</v>
      </c>
      <c r="D8" s="4" t="s">
        <v>309</v>
      </c>
      <c r="E8" s="4" t="s">
        <v>392</v>
      </c>
      <c r="F8" s="4" t="s">
        <v>117</v>
      </c>
      <c r="G8" s="4" t="s">
        <v>118</v>
      </c>
      <c r="H8" s="4">
        <v>30</v>
      </c>
      <c r="I8" s="4"/>
      <c r="J8" s="4">
        <v>2022</v>
      </c>
      <c r="K8" s="29">
        <v>24863.040000000001</v>
      </c>
      <c r="L8" s="6" t="s">
        <v>785</v>
      </c>
      <c r="M8" s="5" t="s">
        <v>46</v>
      </c>
    </row>
    <row r="9" spans="1:17" ht="33.75" x14ac:dyDescent="0.25">
      <c r="A9" s="72"/>
      <c r="B9" s="61"/>
      <c r="C9" s="22" t="s">
        <v>116</v>
      </c>
      <c r="D9" s="4" t="s">
        <v>309</v>
      </c>
      <c r="E9" s="4" t="s">
        <v>392</v>
      </c>
      <c r="F9" s="4" t="s">
        <v>117</v>
      </c>
      <c r="G9" s="4">
        <v>12022010119</v>
      </c>
      <c r="H9" s="4">
        <v>30</v>
      </c>
      <c r="I9" s="4"/>
      <c r="J9" s="4">
        <v>2022</v>
      </c>
      <c r="K9" s="29">
        <v>24863.040000000001</v>
      </c>
      <c r="L9" s="6" t="s">
        <v>785</v>
      </c>
      <c r="M9" s="5" t="s">
        <v>46</v>
      </c>
    </row>
    <row r="10" spans="1:17" ht="33.75" x14ac:dyDescent="0.25">
      <c r="A10" s="72"/>
      <c r="B10" s="61"/>
      <c r="C10" s="22" t="s">
        <v>116</v>
      </c>
      <c r="D10" s="4" t="s">
        <v>309</v>
      </c>
      <c r="E10" s="4" t="s">
        <v>392</v>
      </c>
      <c r="F10" s="4" t="s">
        <v>117</v>
      </c>
      <c r="G10" s="4">
        <v>12022010120</v>
      </c>
      <c r="H10" s="4">
        <v>30</v>
      </c>
      <c r="I10" s="4"/>
      <c r="J10" s="4">
        <v>2022</v>
      </c>
      <c r="K10" s="29">
        <v>24863.040000000001</v>
      </c>
      <c r="L10" s="6" t="s">
        <v>785</v>
      </c>
      <c r="M10" s="5" t="s">
        <v>46</v>
      </c>
    </row>
    <row r="11" spans="1:17" ht="33.75" x14ac:dyDescent="0.25">
      <c r="A11" s="72"/>
      <c r="B11" s="61"/>
      <c r="C11" s="22" t="s">
        <v>116</v>
      </c>
      <c r="D11" s="4" t="s">
        <v>309</v>
      </c>
      <c r="E11" s="4" t="s">
        <v>392</v>
      </c>
      <c r="F11" s="4" t="s">
        <v>117</v>
      </c>
      <c r="G11" s="4">
        <v>12022010102</v>
      </c>
      <c r="H11" s="4">
        <v>30</v>
      </c>
      <c r="I11" s="4"/>
      <c r="J11" s="4">
        <v>2022</v>
      </c>
      <c r="K11" s="29">
        <v>24863.040000000001</v>
      </c>
      <c r="L11" s="6" t="s">
        <v>785</v>
      </c>
      <c r="M11" s="5" t="s">
        <v>46</v>
      </c>
      <c r="Q11" t="s">
        <v>301</v>
      </c>
    </row>
    <row r="12" spans="1:17" ht="33.75" x14ac:dyDescent="0.25">
      <c r="A12" s="72"/>
      <c r="B12" s="61"/>
      <c r="C12" s="22" t="s">
        <v>116</v>
      </c>
      <c r="D12" s="4" t="s">
        <v>309</v>
      </c>
      <c r="E12" s="4" t="s">
        <v>392</v>
      </c>
      <c r="F12" s="4" t="s">
        <v>117</v>
      </c>
      <c r="G12" s="4">
        <v>12022010122</v>
      </c>
      <c r="H12" s="4">
        <v>30</v>
      </c>
      <c r="I12" s="4"/>
      <c r="J12" s="4">
        <v>2022</v>
      </c>
      <c r="K12" s="29">
        <v>24863.040000000001</v>
      </c>
      <c r="L12" s="6" t="s">
        <v>785</v>
      </c>
      <c r="M12" s="5" t="s">
        <v>46</v>
      </c>
    </row>
    <row r="13" spans="1:17" ht="33.75" x14ac:dyDescent="0.25">
      <c r="A13" s="72"/>
      <c r="B13" s="61"/>
      <c r="C13" s="22" t="s">
        <v>116</v>
      </c>
      <c r="D13" s="4" t="s">
        <v>309</v>
      </c>
      <c r="E13" s="4" t="s">
        <v>392</v>
      </c>
      <c r="F13" s="4" t="s">
        <v>117</v>
      </c>
      <c r="G13" s="4">
        <v>12022010123</v>
      </c>
      <c r="H13" s="4">
        <v>30</v>
      </c>
      <c r="I13" s="4"/>
      <c r="J13" s="4">
        <v>2022</v>
      </c>
      <c r="K13" s="29">
        <v>24863.040000000001</v>
      </c>
      <c r="L13" s="6" t="s">
        <v>785</v>
      </c>
      <c r="M13" s="5" t="s">
        <v>46</v>
      </c>
    </row>
    <row r="14" spans="1:17" ht="33.75" x14ac:dyDescent="0.25">
      <c r="A14" s="72"/>
      <c r="B14" s="61"/>
      <c r="C14" s="22" t="s">
        <v>116</v>
      </c>
      <c r="D14" s="4" t="s">
        <v>309</v>
      </c>
      <c r="E14" s="4" t="s">
        <v>392</v>
      </c>
      <c r="F14" s="4" t="s">
        <v>117</v>
      </c>
      <c r="G14" s="4">
        <v>12022010121</v>
      </c>
      <c r="H14" s="4">
        <v>30</v>
      </c>
      <c r="I14" s="4"/>
      <c r="J14" s="4">
        <v>2022</v>
      </c>
      <c r="K14" s="29">
        <v>24863.040000000001</v>
      </c>
      <c r="L14" s="6" t="s">
        <v>785</v>
      </c>
      <c r="M14" s="5" t="s">
        <v>46</v>
      </c>
    </row>
    <row r="15" spans="1:17" ht="33.75" x14ac:dyDescent="0.25">
      <c r="A15" s="72"/>
      <c r="B15" s="61"/>
      <c r="C15" s="22" t="s">
        <v>116</v>
      </c>
      <c r="D15" s="4" t="s">
        <v>309</v>
      </c>
      <c r="E15" s="4" t="s">
        <v>392</v>
      </c>
      <c r="F15" s="4" t="s">
        <v>117</v>
      </c>
      <c r="G15" s="4">
        <v>12022010125</v>
      </c>
      <c r="H15" s="4">
        <v>30</v>
      </c>
      <c r="I15" s="4"/>
      <c r="J15" s="4">
        <v>2022</v>
      </c>
      <c r="K15" s="29">
        <v>24863.040000000001</v>
      </c>
      <c r="L15" s="6" t="s">
        <v>785</v>
      </c>
      <c r="M15" s="5" t="s">
        <v>46</v>
      </c>
    </row>
    <row r="16" spans="1:17" ht="33.75" x14ac:dyDescent="0.25">
      <c r="A16" s="72"/>
      <c r="B16" s="61"/>
      <c r="C16" s="22" t="s">
        <v>116</v>
      </c>
      <c r="D16" s="4" t="s">
        <v>309</v>
      </c>
      <c r="E16" s="4" t="s">
        <v>392</v>
      </c>
      <c r="F16" s="4" t="s">
        <v>117</v>
      </c>
      <c r="G16" s="4">
        <v>12022010126</v>
      </c>
      <c r="H16" s="4">
        <v>30</v>
      </c>
      <c r="I16" s="4"/>
      <c r="J16" s="4">
        <v>2022</v>
      </c>
      <c r="K16" s="29">
        <v>24863.040000000001</v>
      </c>
      <c r="L16" s="6" t="s">
        <v>785</v>
      </c>
      <c r="M16" s="5" t="s">
        <v>46</v>
      </c>
    </row>
    <row r="17" spans="1:13" ht="33.75" x14ac:dyDescent="0.25">
      <c r="A17" s="72"/>
      <c r="B17" s="61"/>
      <c r="C17" s="22" t="s">
        <v>116</v>
      </c>
      <c r="D17" s="4" t="s">
        <v>309</v>
      </c>
      <c r="E17" s="4" t="s">
        <v>392</v>
      </c>
      <c r="F17" s="4" t="s">
        <v>117</v>
      </c>
      <c r="G17" s="4">
        <v>12022010103</v>
      </c>
      <c r="H17" s="4">
        <v>30</v>
      </c>
      <c r="I17" s="4"/>
      <c r="J17" s="4">
        <v>2022</v>
      </c>
      <c r="K17" s="29">
        <v>24863.040000000001</v>
      </c>
      <c r="L17" s="6" t="s">
        <v>785</v>
      </c>
      <c r="M17" s="5" t="s">
        <v>46</v>
      </c>
    </row>
    <row r="18" spans="1:13" ht="33.75" x14ac:dyDescent="0.25">
      <c r="A18" s="72"/>
      <c r="B18" s="61"/>
      <c r="C18" s="22" t="s">
        <v>116</v>
      </c>
      <c r="D18" s="4" t="s">
        <v>309</v>
      </c>
      <c r="E18" s="4" t="s">
        <v>392</v>
      </c>
      <c r="F18" s="4" t="s">
        <v>117</v>
      </c>
      <c r="G18" s="4">
        <v>12022010104</v>
      </c>
      <c r="H18" s="4">
        <v>30</v>
      </c>
      <c r="I18" s="4"/>
      <c r="J18" s="4">
        <v>2022</v>
      </c>
      <c r="K18" s="29">
        <v>24863.040000000001</v>
      </c>
      <c r="L18" s="6" t="s">
        <v>785</v>
      </c>
      <c r="M18" s="5" t="s">
        <v>46</v>
      </c>
    </row>
    <row r="19" spans="1:13" ht="33.75" x14ac:dyDescent="0.25">
      <c r="A19" s="72"/>
      <c r="B19" s="61"/>
      <c r="C19" s="22" t="s">
        <v>116</v>
      </c>
      <c r="D19" s="4" t="s">
        <v>309</v>
      </c>
      <c r="E19" s="4" t="s">
        <v>392</v>
      </c>
      <c r="F19" s="4" t="s">
        <v>117</v>
      </c>
      <c r="G19" s="4">
        <v>12022010105</v>
      </c>
      <c r="H19" s="4">
        <v>30</v>
      </c>
      <c r="I19" s="4"/>
      <c r="J19" s="4">
        <v>2022</v>
      </c>
      <c r="K19" s="29">
        <v>24863.040000000001</v>
      </c>
      <c r="L19" s="6" t="s">
        <v>785</v>
      </c>
      <c r="M19" s="5" t="s">
        <v>46</v>
      </c>
    </row>
    <row r="20" spans="1:13" ht="33.75" x14ac:dyDescent="0.25">
      <c r="A20" s="72"/>
      <c r="B20" s="61"/>
      <c r="C20" s="22" t="s">
        <v>116</v>
      </c>
      <c r="D20" s="4" t="s">
        <v>309</v>
      </c>
      <c r="E20" s="4" t="s">
        <v>392</v>
      </c>
      <c r="F20" s="4" t="s">
        <v>117</v>
      </c>
      <c r="G20" s="4">
        <v>12022010106</v>
      </c>
      <c r="H20" s="4">
        <v>30</v>
      </c>
      <c r="I20" s="4"/>
      <c r="J20" s="4">
        <v>2022</v>
      </c>
      <c r="K20" s="29">
        <v>24863.040000000001</v>
      </c>
      <c r="L20" s="6" t="s">
        <v>785</v>
      </c>
      <c r="M20" s="5" t="s">
        <v>46</v>
      </c>
    </row>
    <row r="21" spans="1:13" ht="33.75" x14ac:dyDescent="0.25">
      <c r="A21" s="72"/>
      <c r="B21" s="61"/>
      <c r="C21" s="22" t="s">
        <v>116</v>
      </c>
      <c r="D21" s="4" t="s">
        <v>309</v>
      </c>
      <c r="E21" s="4" t="s">
        <v>392</v>
      </c>
      <c r="F21" s="4" t="s">
        <v>117</v>
      </c>
      <c r="G21" s="4">
        <v>12022010107</v>
      </c>
      <c r="H21" s="4">
        <v>30</v>
      </c>
      <c r="I21" s="4"/>
      <c r="J21" s="4">
        <v>2022</v>
      </c>
      <c r="K21" s="29">
        <v>24863.040000000001</v>
      </c>
      <c r="L21" s="6" t="s">
        <v>785</v>
      </c>
      <c r="M21" s="5" t="s">
        <v>46</v>
      </c>
    </row>
    <row r="22" spans="1:13" ht="33.75" x14ac:dyDescent="0.25">
      <c r="A22" s="72"/>
      <c r="B22" s="61"/>
      <c r="C22" s="22" t="s">
        <v>116</v>
      </c>
      <c r="D22" s="4" t="s">
        <v>309</v>
      </c>
      <c r="E22" s="4" t="s">
        <v>392</v>
      </c>
      <c r="F22" s="4" t="s">
        <v>117</v>
      </c>
      <c r="G22" s="4">
        <v>12022010108</v>
      </c>
      <c r="H22" s="4">
        <v>30</v>
      </c>
      <c r="I22" s="4"/>
      <c r="J22" s="4">
        <v>2022</v>
      </c>
      <c r="K22" s="29">
        <v>24863.040000000001</v>
      </c>
      <c r="L22" s="6" t="s">
        <v>785</v>
      </c>
      <c r="M22" s="5" t="s">
        <v>46</v>
      </c>
    </row>
    <row r="23" spans="1:13" ht="33.75" x14ac:dyDescent="0.25">
      <c r="A23" s="72"/>
      <c r="B23" s="61"/>
      <c r="C23" s="22" t="s">
        <v>116</v>
      </c>
      <c r="D23" s="4" t="s">
        <v>309</v>
      </c>
      <c r="E23" s="4" t="s">
        <v>392</v>
      </c>
      <c r="F23" s="4" t="s">
        <v>117</v>
      </c>
      <c r="G23" s="4">
        <v>12022010109</v>
      </c>
      <c r="H23" s="4">
        <v>30</v>
      </c>
      <c r="I23" s="4"/>
      <c r="J23" s="4">
        <v>2022</v>
      </c>
      <c r="K23" s="29">
        <v>24863.040000000001</v>
      </c>
      <c r="L23" s="6" t="s">
        <v>785</v>
      </c>
      <c r="M23" s="5" t="s">
        <v>46</v>
      </c>
    </row>
    <row r="24" spans="1:13" ht="33.75" x14ac:dyDescent="0.25">
      <c r="A24" s="72"/>
      <c r="B24" s="61"/>
      <c r="C24" s="22" t="s">
        <v>116</v>
      </c>
      <c r="D24" s="4" t="s">
        <v>309</v>
      </c>
      <c r="E24" s="4" t="s">
        <v>392</v>
      </c>
      <c r="F24" s="4" t="s">
        <v>117</v>
      </c>
      <c r="G24" s="4">
        <v>12022010114</v>
      </c>
      <c r="H24" s="4">
        <v>30</v>
      </c>
      <c r="I24" s="4"/>
      <c r="J24" s="4">
        <v>2022</v>
      </c>
      <c r="K24" s="29">
        <v>24863.040000000001</v>
      </c>
      <c r="L24" s="6" t="s">
        <v>785</v>
      </c>
      <c r="M24" s="5" t="s">
        <v>46</v>
      </c>
    </row>
    <row r="25" spans="1:13" ht="33.75" x14ac:dyDescent="0.25">
      <c r="A25" s="72"/>
      <c r="B25" s="61"/>
      <c r="C25" s="22" t="s">
        <v>116</v>
      </c>
      <c r="D25" s="4" t="s">
        <v>309</v>
      </c>
      <c r="E25" s="4" t="s">
        <v>392</v>
      </c>
      <c r="F25" s="4" t="s">
        <v>117</v>
      </c>
      <c r="G25" s="4">
        <v>12022010115</v>
      </c>
      <c r="H25" s="4">
        <v>30</v>
      </c>
      <c r="I25" s="4"/>
      <c r="J25" s="4">
        <v>2022</v>
      </c>
      <c r="K25" s="29">
        <v>24863.040000000001</v>
      </c>
      <c r="L25" s="6" t="s">
        <v>785</v>
      </c>
      <c r="M25" s="5" t="s">
        <v>46</v>
      </c>
    </row>
    <row r="26" spans="1:13" ht="33.75" x14ac:dyDescent="0.25">
      <c r="A26" s="72"/>
      <c r="B26" s="61"/>
      <c r="C26" s="22" t="s">
        <v>116</v>
      </c>
      <c r="D26" s="4" t="s">
        <v>309</v>
      </c>
      <c r="E26" s="4" t="s">
        <v>392</v>
      </c>
      <c r="F26" s="4" t="s">
        <v>117</v>
      </c>
      <c r="G26" s="4">
        <v>12022010110</v>
      </c>
      <c r="H26" s="4">
        <v>30</v>
      </c>
      <c r="I26" s="4"/>
      <c r="J26" s="4">
        <v>2022</v>
      </c>
      <c r="K26" s="29">
        <v>24863.040000000001</v>
      </c>
      <c r="L26" s="6" t="s">
        <v>785</v>
      </c>
      <c r="M26" s="5" t="s">
        <v>46</v>
      </c>
    </row>
    <row r="27" spans="1:13" ht="33.75" x14ac:dyDescent="0.25">
      <c r="A27" s="72"/>
      <c r="B27" s="61"/>
      <c r="C27" s="22" t="s">
        <v>116</v>
      </c>
      <c r="D27" s="4" t="s">
        <v>309</v>
      </c>
      <c r="E27" s="4" t="s">
        <v>392</v>
      </c>
      <c r="F27" s="4" t="s">
        <v>117</v>
      </c>
      <c r="G27" s="4">
        <v>12022010111</v>
      </c>
      <c r="H27" s="4">
        <v>30</v>
      </c>
      <c r="I27" s="4"/>
      <c r="J27" s="4">
        <v>2022</v>
      </c>
      <c r="K27" s="29">
        <v>24863.040000000001</v>
      </c>
      <c r="L27" s="6" t="s">
        <v>785</v>
      </c>
      <c r="M27" s="5" t="s">
        <v>46</v>
      </c>
    </row>
    <row r="28" spans="1:13" ht="33.75" x14ac:dyDescent="0.25">
      <c r="A28" s="72"/>
      <c r="B28" s="61"/>
      <c r="C28" s="22" t="s">
        <v>116</v>
      </c>
      <c r="D28" s="4" t="s">
        <v>309</v>
      </c>
      <c r="E28" s="4" t="s">
        <v>392</v>
      </c>
      <c r="F28" s="4" t="s">
        <v>117</v>
      </c>
      <c r="G28" s="4">
        <v>12022010112</v>
      </c>
      <c r="H28" s="4">
        <v>30</v>
      </c>
      <c r="I28" s="4"/>
      <c r="J28" s="4">
        <v>2022</v>
      </c>
      <c r="K28" s="29">
        <v>24863.040000000001</v>
      </c>
      <c r="L28" s="6" t="s">
        <v>785</v>
      </c>
      <c r="M28" s="5" t="s">
        <v>46</v>
      </c>
    </row>
    <row r="29" spans="1:13" ht="33.75" x14ac:dyDescent="0.25">
      <c r="A29" s="72"/>
      <c r="B29" s="61"/>
      <c r="C29" s="22" t="s">
        <v>116</v>
      </c>
      <c r="D29" s="4" t="s">
        <v>309</v>
      </c>
      <c r="E29" s="4" t="s">
        <v>392</v>
      </c>
      <c r="F29" s="4" t="s">
        <v>117</v>
      </c>
      <c r="G29" s="4">
        <v>12022010113</v>
      </c>
      <c r="H29" s="4">
        <v>30</v>
      </c>
      <c r="I29" s="4"/>
      <c r="J29" s="4">
        <v>2022</v>
      </c>
      <c r="K29" s="29">
        <v>24863.040000000001</v>
      </c>
      <c r="L29" s="6" t="s">
        <v>785</v>
      </c>
      <c r="M29" s="5" t="s">
        <v>46</v>
      </c>
    </row>
    <row r="30" spans="1:13" ht="33.75" x14ac:dyDescent="0.25">
      <c r="A30" s="56"/>
      <c r="B30" s="71"/>
      <c r="C30" s="22" t="s">
        <v>116</v>
      </c>
      <c r="D30" s="4" t="s">
        <v>309</v>
      </c>
      <c r="E30" s="4" t="s">
        <v>392</v>
      </c>
      <c r="F30" s="4" t="s">
        <v>117</v>
      </c>
      <c r="G30" s="4">
        <v>12022010116</v>
      </c>
      <c r="H30" s="4">
        <v>30</v>
      </c>
      <c r="I30" s="4"/>
      <c r="J30" s="4">
        <v>2022</v>
      </c>
      <c r="K30" s="29">
        <v>24863.040000000001</v>
      </c>
      <c r="L30" s="6" t="s">
        <v>785</v>
      </c>
      <c r="M30" s="5" t="s">
        <v>46</v>
      </c>
    </row>
    <row r="31" spans="1:13" ht="56.25" x14ac:dyDescent="0.25">
      <c r="A31" s="55">
        <v>3</v>
      </c>
      <c r="B31" s="62" t="s">
        <v>139</v>
      </c>
      <c r="C31" s="5" t="s">
        <v>119</v>
      </c>
      <c r="D31" s="5" t="s">
        <v>736</v>
      </c>
      <c r="E31" s="5" t="s">
        <v>41</v>
      </c>
      <c r="F31" s="5" t="s">
        <v>7</v>
      </c>
      <c r="G31" s="5" t="s">
        <v>51</v>
      </c>
      <c r="H31" s="5">
        <v>300.2</v>
      </c>
      <c r="I31" s="5">
        <v>1320</v>
      </c>
      <c r="J31" s="5">
        <v>1972</v>
      </c>
      <c r="K31" s="29">
        <f>I31*246</f>
        <v>324720</v>
      </c>
      <c r="L31" s="6" t="s">
        <v>785</v>
      </c>
      <c r="M31" s="5" t="s">
        <v>120</v>
      </c>
    </row>
    <row r="32" spans="1:13" ht="33.75" x14ac:dyDescent="0.25">
      <c r="A32" s="72"/>
      <c r="B32" s="70"/>
      <c r="C32" s="5" t="s">
        <v>693</v>
      </c>
      <c r="D32" s="4" t="s">
        <v>121</v>
      </c>
      <c r="E32" s="5" t="s">
        <v>41</v>
      </c>
      <c r="F32" s="5" t="s">
        <v>7</v>
      </c>
      <c r="G32" s="7" t="s">
        <v>122</v>
      </c>
      <c r="H32" s="10">
        <v>290.08</v>
      </c>
      <c r="I32" s="10">
        <v>1044</v>
      </c>
      <c r="J32" s="5" t="s">
        <v>123</v>
      </c>
      <c r="K32" s="29">
        <f t="shared" ref="K32:K33" si="0">I32*246</f>
        <v>256824</v>
      </c>
      <c r="L32" s="6" t="s">
        <v>785</v>
      </c>
      <c r="M32" s="5"/>
    </row>
    <row r="33" spans="1:13" ht="56.25" x14ac:dyDescent="0.25">
      <c r="A33" s="72"/>
      <c r="B33" s="70"/>
      <c r="C33" s="4" t="s">
        <v>124</v>
      </c>
      <c r="D33" s="4" t="s">
        <v>755</v>
      </c>
      <c r="E33" s="5" t="s">
        <v>41</v>
      </c>
      <c r="F33" s="4" t="s">
        <v>7</v>
      </c>
      <c r="G33" s="4" t="s">
        <v>126</v>
      </c>
      <c r="H33" s="4">
        <v>418.9</v>
      </c>
      <c r="I33" s="4">
        <v>1891</v>
      </c>
      <c r="J33" s="4">
        <v>1988</v>
      </c>
      <c r="K33" s="29">
        <f t="shared" si="0"/>
        <v>465186</v>
      </c>
      <c r="L33" s="6" t="s">
        <v>785</v>
      </c>
      <c r="M33" s="4" t="s">
        <v>120</v>
      </c>
    </row>
    <row r="34" spans="1:13" ht="45" x14ac:dyDescent="0.25">
      <c r="A34" s="72"/>
      <c r="B34" s="70"/>
      <c r="C34" s="4" t="s">
        <v>127</v>
      </c>
      <c r="D34" s="4" t="s">
        <v>756</v>
      </c>
      <c r="E34" s="4" t="s">
        <v>58</v>
      </c>
      <c r="F34" s="4" t="s">
        <v>7</v>
      </c>
      <c r="G34" s="4" t="s">
        <v>128</v>
      </c>
      <c r="H34" s="4">
        <v>325.06</v>
      </c>
      <c r="I34" s="4">
        <v>1714</v>
      </c>
      <c r="J34" s="4" t="s">
        <v>129</v>
      </c>
      <c r="K34" s="30">
        <f>I34*279</f>
        <v>478206</v>
      </c>
      <c r="L34" s="6" t="s">
        <v>785</v>
      </c>
      <c r="M34" s="4" t="s">
        <v>130</v>
      </c>
    </row>
    <row r="35" spans="1:13" ht="33.75" x14ac:dyDescent="0.25">
      <c r="A35" s="72"/>
      <c r="B35" s="70"/>
      <c r="C35" s="4" t="s">
        <v>131</v>
      </c>
      <c r="D35" s="4" t="s">
        <v>133</v>
      </c>
      <c r="E35" s="4" t="s">
        <v>20</v>
      </c>
      <c r="F35" s="4" t="s">
        <v>7</v>
      </c>
      <c r="G35" s="4" t="s">
        <v>134</v>
      </c>
      <c r="H35" s="4">
        <v>334.64</v>
      </c>
      <c r="I35" s="4">
        <v>320</v>
      </c>
      <c r="J35" s="4">
        <v>1970</v>
      </c>
      <c r="K35" s="30">
        <f>I35*258</f>
        <v>82560</v>
      </c>
      <c r="L35" s="6" t="s">
        <v>785</v>
      </c>
      <c r="M35" s="4"/>
    </row>
    <row r="36" spans="1:13" ht="33.75" x14ac:dyDescent="0.25">
      <c r="A36" s="72"/>
      <c r="B36" s="70"/>
      <c r="C36" s="4" t="s">
        <v>135</v>
      </c>
      <c r="D36" s="4" t="s">
        <v>757</v>
      </c>
      <c r="E36" s="4" t="s">
        <v>20</v>
      </c>
      <c r="F36" s="4" t="s">
        <v>7</v>
      </c>
      <c r="G36" s="4" t="s">
        <v>136</v>
      </c>
      <c r="H36" s="4">
        <v>455.4</v>
      </c>
      <c r="I36" s="4">
        <v>1442</v>
      </c>
      <c r="J36" s="4">
        <v>1987</v>
      </c>
      <c r="K36" s="30">
        <f>I36*251</f>
        <v>361942</v>
      </c>
      <c r="L36" s="6" t="s">
        <v>785</v>
      </c>
      <c r="M36" s="4"/>
    </row>
    <row r="37" spans="1:13" ht="33.75" x14ac:dyDescent="0.25">
      <c r="A37" s="72"/>
      <c r="B37" s="70"/>
      <c r="C37" s="5" t="s">
        <v>124</v>
      </c>
      <c r="D37" s="4" t="s">
        <v>758</v>
      </c>
      <c r="E37" s="5" t="s">
        <v>41</v>
      </c>
      <c r="F37" s="5" t="s">
        <v>7</v>
      </c>
      <c r="G37" s="5" t="s">
        <v>125</v>
      </c>
      <c r="H37" s="5">
        <v>270.86</v>
      </c>
      <c r="I37" s="5">
        <v>1220</v>
      </c>
      <c r="J37" s="5">
        <v>1972</v>
      </c>
      <c r="K37" s="29">
        <f>I37*246</f>
        <v>300120</v>
      </c>
      <c r="L37" s="6" t="s">
        <v>785</v>
      </c>
      <c r="M37" s="5"/>
    </row>
    <row r="38" spans="1:13" ht="56.25" x14ac:dyDescent="0.25">
      <c r="A38" s="56"/>
      <c r="B38" s="63"/>
      <c r="C38" s="8" t="s">
        <v>131</v>
      </c>
      <c r="D38" s="8" t="s">
        <v>759</v>
      </c>
      <c r="E38" s="4" t="s">
        <v>20</v>
      </c>
      <c r="F38" s="4" t="s">
        <v>7</v>
      </c>
      <c r="G38" s="4" t="s">
        <v>132</v>
      </c>
      <c r="H38" s="4">
        <v>871.76</v>
      </c>
      <c r="I38" s="4">
        <v>3831</v>
      </c>
      <c r="J38" s="4">
        <v>1962</v>
      </c>
      <c r="K38" s="30">
        <f>I38*226</f>
        <v>865806</v>
      </c>
      <c r="L38" s="6" t="s">
        <v>785</v>
      </c>
      <c r="M38" s="4" t="s">
        <v>120</v>
      </c>
    </row>
    <row r="39" spans="1:13" ht="45" x14ac:dyDescent="0.25">
      <c r="A39" s="55">
        <v>4</v>
      </c>
      <c r="B39" s="60" t="s">
        <v>280</v>
      </c>
      <c r="C39" s="4" t="s">
        <v>108</v>
      </c>
      <c r="D39" s="4" t="s">
        <v>760</v>
      </c>
      <c r="E39" s="5" t="s">
        <v>41</v>
      </c>
      <c r="F39" s="5" t="s">
        <v>7</v>
      </c>
      <c r="G39" s="5" t="s">
        <v>140</v>
      </c>
      <c r="H39" s="5">
        <v>2762.13</v>
      </c>
      <c r="I39" s="5">
        <v>12683</v>
      </c>
      <c r="J39" s="5">
        <v>1989</v>
      </c>
      <c r="K39" s="29">
        <f>I39*196</f>
        <v>2485868</v>
      </c>
      <c r="L39" s="6" t="s">
        <v>785</v>
      </c>
      <c r="M39" s="5" t="s">
        <v>141</v>
      </c>
    </row>
    <row r="40" spans="1:13" ht="33.75" x14ac:dyDescent="0.25">
      <c r="A40" s="72"/>
      <c r="B40" s="61"/>
      <c r="C40" s="5" t="s">
        <v>142</v>
      </c>
      <c r="D40" s="5" t="s">
        <v>761</v>
      </c>
      <c r="E40" s="4" t="s">
        <v>20</v>
      </c>
      <c r="F40" s="5" t="s">
        <v>7</v>
      </c>
      <c r="G40" s="5" t="s">
        <v>143</v>
      </c>
      <c r="H40" s="5">
        <v>548.41</v>
      </c>
      <c r="I40" s="5">
        <v>2956</v>
      </c>
      <c r="J40" s="5">
        <v>1968</v>
      </c>
      <c r="K40" s="30">
        <f>I40*226</f>
        <v>668056</v>
      </c>
      <c r="L40" s="6" t="s">
        <v>785</v>
      </c>
      <c r="M40" s="5" t="s">
        <v>46</v>
      </c>
    </row>
    <row r="41" spans="1:13" ht="33.75" x14ac:dyDescent="0.25">
      <c r="A41" s="72"/>
      <c r="B41" s="61"/>
      <c r="C41" s="5" t="s">
        <v>144</v>
      </c>
      <c r="D41" s="4" t="s">
        <v>761</v>
      </c>
      <c r="E41" s="4" t="s">
        <v>64</v>
      </c>
      <c r="F41" s="5" t="s">
        <v>7</v>
      </c>
      <c r="G41" s="7" t="s">
        <v>145</v>
      </c>
      <c r="H41" s="11">
        <v>38.450000000000003</v>
      </c>
      <c r="I41" s="10">
        <v>138</v>
      </c>
      <c r="J41" s="5">
        <v>1968</v>
      </c>
      <c r="K41" s="29">
        <f>I41*179</f>
        <v>24702</v>
      </c>
      <c r="L41" s="6" t="s">
        <v>785</v>
      </c>
      <c r="M41" s="5" t="s">
        <v>46</v>
      </c>
    </row>
    <row r="42" spans="1:13" ht="33.75" x14ac:dyDescent="0.25">
      <c r="A42" s="72"/>
      <c r="B42" s="61"/>
      <c r="C42" s="5" t="s">
        <v>137</v>
      </c>
      <c r="D42" s="4" t="s">
        <v>761</v>
      </c>
      <c r="E42" s="4" t="s">
        <v>64</v>
      </c>
      <c r="F42" s="5" t="s">
        <v>7</v>
      </c>
      <c r="G42" s="5" t="s">
        <v>146</v>
      </c>
      <c r="H42" s="5">
        <v>23.87</v>
      </c>
      <c r="I42" s="5">
        <v>53</v>
      </c>
      <c r="J42" s="5">
        <v>1989</v>
      </c>
      <c r="K42" s="30">
        <f>I42*191</f>
        <v>10123</v>
      </c>
      <c r="L42" s="6" t="s">
        <v>785</v>
      </c>
      <c r="M42" s="5" t="s">
        <v>46</v>
      </c>
    </row>
    <row r="43" spans="1:13" ht="33.75" x14ac:dyDescent="0.25">
      <c r="A43" s="56"/>
      <c r="B43" s="71"/>
      <c r="C43" s="5" t="s">
        <v>147</v>
      </c>
      <c r="D43" s="4" t="s">
        <v>761</v>
      </c>
      <c r="E43" s="4" t="s">
        <v>64</v>
      </c>
      <c r="F43" s="5"/>
      <c r="G43" s="5" t="s">
        <v>148</v>
      </c>
      <c r="H43" s="5"/>
      <c r="I43" s="5"/>
      <c r="J43" s="5">
        <v>1968</v>
      </c>
      <c r="K43" s="29">
        <v>21000</v>
      </c>
      <c r="L43" s="6" t="s">
        <v>785</v>
      </c>
      <c r="M43" s="5" t="s">
        <v>46</v>
      </c>
    </row>
    <row r="44" spans="1:13" ht="67.5" x14ac:dyDescent="0.25">
      <c r="A44" s="55">
        <v>5</v>
      </c>
      <c r="B44" s="62" t="s">
        <v>149</v>
      </c>
      <c r="C44" s="5" t="s">
        <v>108</v>
      </c>
      <c r="D44" s="5" t="s">
        <v>737</v>
      </c>
      <c r="E44" s="5" t="s">
        <v>41</v>
      </c>
      <c r="F44" s="5" t="s">
        <v>150</v>
      </c>
      <c r="G44" s="5" t="s">
        <v>151</v>
      </c>
      <c r="H44" s="5">
        <v>294.51</v>
      </c>
      <c r="I44" s="5">
        <v>1398</v>
      </c>
      <c r="J44" s="5">
        <v>1973</v>
      </c>
      <c r="K44" s="29">
        <f>I44*246</f>
        <v>343908</v>
      </c>
      <c r="L44" s="6" t="s">
        <v>785</v>
      </c>
      <c r="M44" s="5" t="s">
        <v>8</v>
      </c>
    </row>
    <row r="45" spans="1:13" ht="33.75" x14ac:dyDescent="0.25">
      <c r="A45" s="72"/>
      <c r="B45" s="70"/>
      <c r="C45" s="5" t="s">
        <v>152</v>
      </c>
      <c r="D45" s="4" t="s">
        <v>738</v>
      </c>
      <c r="E45" s="4" t="s">
        <v>47</v>
      </c>
      <c r="F45" s="5" t="s">
        <v>7</v>
      </c>
      <c r="G45" s="7" t="s">
        <v>50</v>
      </c>
      <c r="H45" s="5">
        <v>40.19</v>
      </c>
      <c r="I45" s="10">
        <f>H45*3</f>
        <v>120.57</v>
      </c>
      <c r="J45" s="5">
        <v>1957</v>
      </c>
      <c r="K45" s="29">
        <f>I45*328</f>
        <v>39546.959999999999</v>
      </c>
      <c r="L45" s="6" t="s">
        <v>785</v>
      </c>
      <c r="M45" s="5" t="s">
        <v>46</v>
      </c>
    </row>
    <row r="46" spans="1:13" ht="67.5" x14ac:dyDescent="0.25">
      <c r="A46" s="72"/>
      <c r="B46" s="70"/>
      <c r="C46" s="5" t="s">
        <v>153</v>
      </c>
      <c r="D46" s="4" t="s">
        <v>739</v>
      </c>
      <c r="E46" s="5" t="s">
        <v>41</v>
      </c>
      <c r="F46" s="5" t="s">
        <v>7</v>
      </c>
      <c r="G46" s="5" t="s">
        <v>154</v>
      </c>
      <c r="H46" s="5">
        <v>510.75</v>
      </c>
      <c r="I46" s="5">
        <v>2327</v>
      </c>
      <c r="J46" s="5" t="s">
        <v>155</v>
      </c>
      <c r="K46" s="29">
        <f>I46*246</f>
        <v>572442</v>
      </c>
      <c r="L46" s="6" t="s">
        <v>785</v>
      </c>
      <c r="M46" s="5" t="s">
        <v>8</v>
      </c>
    </row>
    <row r="47" spans="1:13" ht="33.75" x14ac:dyDescent="0.25">
      <c r="A47" s="72"/>
      <c r="B47" s="70"/>
      <c r="C47" s="5" t="s">
        <v>156</v>
      </c>
      <c r="D47" s="4" t="s">
        <v>740</v>
      </c>
      <c r="E47" s="4" t="s">
        <v>58</v>
      </c>
      <c r="F47" s="5" t="s">
        <v>7</v>
      </c>
      <c r="G47" s="5" t="s">
        <v>157</v>
      </c>
      <c r="H47" s="5">
        <v>663.89</v>
      </c>
      <c r="I47" s="5">
        <v>4521</v>
      </c>
      <c r="J47" s="5">
        <v>1968</v>
      </c>
      <c r="K47" s="29">
        <f>I47*287</f>
        <v>1297527</v>
      </c>
      <c r="L47" s="6" t="s">
        <v>785</v>
      </c>
      <c r="M47" s="5" t="s">
        <v>46</v>
      </c>
    </row>
    <row r="48" spans="1:13" ht="33.75" x14ac:dyDescent="0.25">
      <c r="A48" s="72"/>
      <c r="B48" s="70"/>
      <c r="C48" s="4" t="s">
        <v>158</v>
      </c>
      <c r="D48" s="4" t="s">
        <v>741</v>
      </c>
      <c r="E48" s="4" t="s">
        <v>20</v>
      </c>
      <c r="F48" s="4" t="s">
        <v>7</v>
      </c>
      <c r="G48" s="4" t="s">
        <v>159</v>
      </c>
      <c r="H48" s="4">
        <v>168.3</v>
      </c>
      <c r="I48" s="4">
        <v>723</v>
      </c>
      <c r="J48" s="4" t="s">
        <v>160</v>
      </c>
      <c r="K48" s="30">
        <f>I48*256</f>
        <v>185088</v>
      </c>
      <c r="L48" s="6" t="s">
        <v>785</v>
      </c>
      <c r="M48" s="4" t="s">
        <v>46</v>
      </c>
    </row>
    <row r="49" spans="1:14" ht="33.75" x14ac:dyDescent="0.25">
      <c r="A49" s="72"/>
      <c r="B49" s="70"/>
      <c r="C49" s="4" t="s">
        <v>161</v>
      </c>
      <c r="D49" s="4" t="s">
        <v>742</v>
      </c>
      <c r="E49" s="5" t="s">
        <v>41</v>
      </c>
      <c r="F49" s="4" t="s">
        <v>7</v>
      </c>
      <c r="G49" s="4" t="s">
        <v>57</v>
      </c>
      <c r="H49" s="4">
        <v>511.67</v>
      </c>
      <c r="I49" s="4">
        <v>2183</v>
      </c>
      <c r="J49" s="4">
        <v>1972</v>
      </c>
      <c r="K49" s="29">
        <f>I49*246</f>
        <v>537018</v>
      </c>
      <c r="L49" s="6" t="s">
        <v>785</v>
      </c>
      <c r="M49" s="4" t="s">
        <v>46</v>
      </c>
    </row>
    <row r="50" spans="1:14" ht="33.75" x14ac:dyDescent="0.25">
      <c r="A50" s="72"/>
      <c r="B50" s="70"/>
      <c r="C50" s="4" t="s">
        <v>36</v>
      </c>
      <c r="D50" s="4" t="s">
        <v>743</v>
      </c>
      <c r="E50" s="5" t="s">
        <v>48</v>
      </c>
      <c r="F50" s="4" t="s">
        <v>7</v>
      </c>
      <c r="G50" s="4" t="s">
        <v>162</v>
      </c>
      <c r="H50" s="4">
        <v>15.73</v>
      </c>
      <c r="I50" s="4">
        <f>H50*3</f>
        <v>47.19</v>
      </c>
      <c r="J50" s="4">
        <v>1959</v>
      </c>
      <c r="K50" s="30">
        <f>I50*234</f>
        <v>11042.46</v>
      </c>
      <c r="L50" s="6" t="s">
        <v>785</v>
      </c>
      <c r="M50" s="4" t="s">
        <v>46</v>
      </c>
    </row>
    <row r="51" spans="1:14" ht="33.75" x14ac:dyDescent="0.25">
      <c r="A51" s="72"/>
      <c r="B51" s="70"/>
      <c r="C51" s="4" t="s">
        <v>163</v>
      </c>
      <c r="D51" s="4" t="s">
        <v>744</v>
      </c>
      <c r="E51" s="5" t="s">
        <v>41</v>
      </c>
      <c r="F51" s="4" t="s">
        <v>7</v>
      </c>
      <c r="G51" s="4" t="s">
        <v>164</v>
      </c>
      <c r="H51" s="4">
        <v>284.98</v>
      </c>
      <c r="I51" s="4">
        <v>850</v>
      </c>
      <c r="J51" s="4">
        <v>1992</v>
      </c>
      <c r="K51" s="30">
        <f>I51*265</f>
        <v>225250</v>
      </c>
      <c r="L51" s="6" t="s">
        <v>785</v>
      </c>
      <c r="M51" s="4" t="s">
        <v>46</v>
      </c>
    </row>
    <row r="52" spans="1:14" ht="33.75" x14ac:dyDescent="0.25">
      <c r="A52" s="72"/>
      <c r="B52" s="70"/>
      <c r="C52" s="4" t="s">
        <v>165</v>
      </c>
      <c r="D52" s="4" t="s">
        <v>745</v>
      </c>
      <c r="E52" s="4" t="s">
        <v>49</v>
      </c>
      <c r="F52" s="4" t="s">
        <v>7</v>
      </c>
      <c r="G52" s="4" t="s">
        <v>166</v>
      </c>
      <c r="H52" s="4">
        <v>80.38</v>
      </c>
      <c r="I52" s="4">
        <f>H52*3</f>
        <v>241.14</v>
      </c>
      <c r="J52" s="4">
        <v>1992</v>
      </c>
      <c r="K52" s="30">
        <f>H52*1500</f>
        <v>120570</v>
      </c>
      <c r="L52" s="6" t="s">
        <v>785</v>
      </c>
      <c r="M52" s="4" t="s">
        <v>46</v>
      </c>
    </row>
    <row r="53" spans="1:14" ht="33.75" x14ac:dyDescent="0.25">
      <c r="A53" s="72"/>
      <c r="B53" s="70"/>
      <c r="C53" s="4" t="s">
        <v>167</v>
      </c>
      <c r="D53" s="4" t="s">
        <v>746</v>
      </c>
      <c r="E53" s="4" t="s">
        <v>49</v>
      </c>
      <c r="F53" s="4" t="s">
        <v>7</v>
      </c>
      <c r="G53" s="4" t="s">
        <v>168</v>
      </c>
      <c r="H53" s="4">
        <v>75.010000000000005</v>
      </c>
      <c r="I53" s="4">
        <f>H53*3</f>
        <v>225.03000000000003</v>
      </c>
      <c r="J53" s="4">
        <v>1956</v>
      </c>
      <c r="K53" s="30">
        <f>H53*500</f>
        <v>37505</v>
      </c>
      <c r="L53" s="6" t="s">
        <v>785</v>
      </c>
      <c r="M53" s="4" t="s">
        <v>46</v>
      </c>
    </row>
    <row r="54" spans="1:14" ht="33.75" x14ac:dyDescent="0.25">
      <c r="A54" s="72"/>
      <c r="B54" s="70"/>
      <c r="C54" s="4" t="s">
        <v>36</v>
      </c>
      <c r="D54" s="4" t="s">
        <v>743</v>
      </c>
      <c r="E54" s="5" t="s">
        <v>48</v>
      </c>
      <c r="F54" s="4" t="s">
        <v>7</v>
      </c>
      <c r="G54" s="4" t="s">
        <v>169</v>
      </c>
      <c r="H54" s="4">
        <v>15.78</v>
      </c>
      <c r="I54" s="4">
        <f>H54*3</f>
        <v>47.339999999999996</v>
      </c>
      <c r="J54" s="4">
        <v>1959</v>
      </c>
      <c r="K54" s="30">
        <f>I54*234</f>
        <v>11077.56</v>
      </c>
      <c r="L54" s="6" t="s">
        <v>785</v>
      </c>
      <c r="M54" s="4" t="s">
        <v>46</v>
      </c>
    </row>
    <row r="55" spans="1:14" ht="123.75" x14ac:dyDescent="0.25">
      <c r="A55" s="56"/>
      <c r="B55" s="63"/>
      <c r="C55" s="4" t="s">
        <v>170</v>
      </c>
      <c r="D55" s="4" t="s">
        <v>747</v>
      </c>
      <c r="E55" s="4" t="s">
        <v>391</v>
      </c>
      <c r="F55" s="4" t="s">
        <v>7</v>
      </c>
      <c r="G55" s="4" t="s">
        <v>171</v>
      </c>
      <c r="H55" s="4">
        <v>600.45000000000005</v>
      </c>
      <c r="I55" s="4">
        <v>3855</v>
      </c>
      <c r="J55" s="4">
        <v>1960</v>
      </c>
      <c r="K55" s="30">
        <f>I55*139</f>
        <v>535845</v>
      </c>
      <c r="L55" s="6" t="s">
        <v>796</v>
      </c>
      <c r="M55" s="5" t="s">
        <v>8</v>
      </c>
      <c r="N55" s="52"/>
    </row>
    <row r="56" spans="1:14" ht="33.75" x14ac:dyDescent="0.25">
      <c r="A56" s="55">
        <v>6</v>
      </c>
      <c r="B56" s="60" t="s">
        <v>296</v>
      </c>
      <c r="C56" s="5" t="s">
        <v>172</v>
      </c>
      <c r="D56" s="19" t="s">
        <v>748</v>
      </c>
      <c r="E56" s="5" t="s">
        <v>41</v>
      </c>
      <c r="F56" s="5" t="s">
        <v>7</v>
      </c>
      <c r="G56" s="5" t="s">
        <v>173</v>
      </c>
      <c r="H56" s="12">
        <v>906.51</v>
      </c>
      <c r="I56" s="12">
        <v>3324</v>
      </c>
      <c r="J56" s="5">
        <v>1989</v>
      </c>
      <c r="K56" s="29">
        <f>I56*208</f>
        <v>691392</v>
      </c>
      <c r="L56" s="6" t="s">
        <v>785</v>
      </c>
      <c r="M56" s="17"/>
    </row>
    <row r="57" spans="1:14" ht="33.75" x14ac:dyDescent="0.25">
      <c r="A57" s="72"/>
      <c r="B57" s="61"/>
      <c r="C57" s="5" t="s">
        <v>27</v>
      </c>
      <c r="D57" s="19" t="s">
        <v>748</v>
      </c>
      <c r="E57" s="4" t="s">
        <v>87</v>
      </c>
      <c r="F57" s="5" t="s">
        <v>7</v>
      </c>
      <c r="G57" s="7" t="s">
        <v>174</v>
      </c>
      <c r="H57" s="11">
        <v>88.29</v>
      </c>
      <c r="I57" s="11">
        <v>515</v>
      </c>
      <c r="J57" s="5">
        <v>1989</v>
      </c>
      <c r="K57" s="29">
        <f>I57*302</f>
        <v>155530</v>
      </c>
      <c r="L57" s="6" t="s">
        <v>785</v>
      </c>
      <c r="M57" s="17"/>
    </row>
    <row r="58" spans="1:14" ht="56.25" x14ac:dyDescent="0.25">
      <c r="A58" s="72"/>
      <c r="B58" s="61"/>
      <c r="C58" s="5" t="s">
        <v>172</v>
      </c>
      <c r="D58" s="4" t="s">
        <v>762</v>
      </c>
      <c r="E58" s="5" t="s">
        <v>41</v>
      </c>
      <c r="F58" s="5" t="s">
        <v>7</v>
      </c>
      <c r="G58" s="5" t="s">
        <v>175</v>
      </c>
      <c r="H58" s="12">
        <v>305.83</v>
      </c>
      <c r="I58" s="12">
        <v>1436</v>
      </c>
      <c r="J58" s="5">
        <v>1976</v>
      </c>
      <c r="K58" s="29">
        <f>I58*246</f>
        <v>353256</v>
      </c>
      <c r="L58" s="6" t="s">
        <v>797</v>
      </c>
      <c r="M58" s="17"/>
    </row>
    <row r="59" spans="1:14" ht="56.25" x14ac:dyDescent="0.25">
      <c r="A59" s="72"/>
      <c r="B59" s="61"/>
      <c r="C59" s="4" t="s">
        <v>137</v>
      </c>
      <c r="D59" s="4" t="s">
        <v>762</v>
      </c>
      <c r="E59" s="4" t="s">
        <v>64</v>
      </c>
      <c r="F59" s="4" t="s">
        <v>7</v>
      </c>
      <c r="G59" s="4" t="s">
        <v>176</v>
      </c>
      <c r="H59" s="20">
        <v>52.32</v>
      </c>
      <c r="I59" s="20">
        <v>111</v>
      </c>
      <c r="J59" s="4">
        <v>1976</v>
      </c>
      <c r="K59" s="30">
        <f>I59*191</f>
        <v>21201</v>
      </c>
      <c r="L59" s="6" t="s">
        <v>797</v>
      </c>
      <c r="M59" s="18"/>
    </row>
    <row r="60" spans="1:14" ht="56.25" x14ac:dyDescent="0.25">
      <c r="A60" s="72"/>
      <c r="B60" s="61"/>
      <c r="C60" s="4" t="s">
        <v>179</v>
      </c>
      <c r="D60" s="4" t="s">
        <v>763</v>
      </c>
      <c r="E60" s="4" t="s">
        <v>49</v>
      </c>
      <c r="F60" s="4" t="s">
        <v>7</v>
      </c>
      <c r="G60" s="4" t="s">
        <v>54</v>
      </c>
      <c r="H60" s="20">
        <v>674.03</v>
      </c>
      <c r="I60" s="20">
        <v>2641</v>
      </c>
      <c r="J60" s="4" t="s">
        <v>180</v>
      </c>
      <c r="K60" s="30">
        <f>H60*1500</f>
        <v>1011045</v>
      </c>
      <c r="L60" s="6" t="s">
        <v>797</v>
      </c>
      <c r="M60" s="18"/>
    </row>
    <row r="61" spans="1:14" ht="56.25" x14ac:dyDescent="0.25">
      <c r="A61" s="72"/>
      <c r="B61" s="61"/>
      <c r="C61" s="4" t="s">
        <v>181</v>
      </c>
      <c r="D61" s="4" t="s">
        <v>764</v>
      </c>
      <c r="E61" s="4" t="s">
        <v>68</v>
      </c>
      <c r="F61" s="4" t="s">
        <v>7</v>
      </c>
      <c r="G61" s="4" t="s">
        <v>182</v>
      </c>
      <c r="H61" s="20">
        <v>358.41</v>
      </c>
      <c r="I61" s="20">
        <v>1155</v>
      </c>
      <c r="J61" s="4" t="s">
        <v>180</v>
      </c>
      <c r="K61" s="32">
        <f>I61*288</f>
        <v>332640</v>
      </c>
      <c r="L61" s="6" t="s">
        <v>797</v>
      </c>
      <c r="M61" s="18"/>
    </row>
    <row r="62" spans="1:14" ht="56.25" x14ac:dyDescent="0.25">
      <c r="A62" s="72"/>
      <c r="B62" s="61"/>
      <c r="C62" s="4" t="s">
        <v>183</v>
      </c>
      <c r="D62" s="4" t="s">
        <v>765</v>
      </c>
      <c r="E62" s="4" t="s">
        <v>87</v>
      </c>
      <c r="F62" s="4" t="s">
        <v>7</v>
      </c>
      <c r="G62" s="4" t="s">
        <v>184</v>
      </c>
      <c r="H62" s="20">
        <v>90.01</v>
      </c>
      <c r="I62" s="20">
        <v>395</v>
      </c>
      <c r="J62" s="4">
        <v>1987</v>
      </c>
      <c r="K62" s="29">
        <f>I62*302</f>
        <v>119290</v>
      </c>
      <c r="L62" s="6" t="s">
        <v>797</v>
      </c>
      <c r="M62" s="18"/>
    </row>
    <row r="63" spans="1:14" ht="56.25" x14ac:dyDescent="0.25">
      <c r="A63" s="72"/>
      <c r="B63" s="61"/>
      <c r="C63" s="4" t="s">
        <v>23</v>
      </c>
      <c r="D63" s="4" t="s">
        <v>749</v>
      </c>
      <c r="E63" s="4" t="s">
        <v>20</v>
      </c>
      <c r="F63" s="4" t="s">
        <v>185</v>
      </c>
      <c r="G63" s="4" t="s">
        <v>186</v>
      </c>
      <c r="H63" s="20">
        <v>274.69</v>
      </c>
      <c r="I63" s="20">
        <v>1068</v>
      </c>
      <c r="J63" s="4" t="s">
        <v>187</v>
      </c>
      <c r="K63" s="30">
        <f>I63*251</f>
        <v>268068</v>
      </c>
      <c r="L63" s="6" t="s">
        <v>797</v>
      </c>
      <c r="M63" s="18"/>
    </row>
    <row r="64" spans="1:14" ht="56.25" x14ac:dyDescent="0.25">
      <c r="A64" s="72"/>
      <c r="B64" s="61"/>
      <c r="C64" s="4" t="s">
        <v>188</v>
      </c>
      <c r="D64" s="4" t="s">
        <v>766</v>
      </c>
      <c r="E64" s="4" t="s">
        <v>49</v>
      </c>
      <c r="F64" s="4" t="s">
        <v>7</v>
      </c>
      <c r="G64" s="4" t="s">
        <v>189</v>
      </c>
      <c r="H64" s="20">
        <v>67.42</v>
      </c>
      <c r="I64" s="20">
        <v>338</v>
      </c>
      <c r="J64" s="4" t="s">
        <v>190</v>
      </c>
      <c r="K64" s="30">
        <f>H64*1500</f>
        <v>101130</v>
      </c>
      <c r="L64" s="6" t="s">
        <v>797</v>
      </c>
      <c r="M64" s="18"/>
    </row>
    <row r="65" spans="1:13" ht="56.25" x14ac:dyDescent="0.25">
      <c r="A65" s="72"/>
      <c r="B65" s="61"/>
      <c r="C65" s="4" t="s">
        <v>138</v>
      </c>
      <c r="D65" s="4" t="s">
        <v>766</v>
      </c>
      <c r="E65" s="4" t="s">
        <v>64</v>
      </c>
      <c r="F65" s="4" t="s">
        <v>7</v>
      </c>
      <c r="G65" s="4" t="s">
        <v>191</v>
      </c>
      <c r="H65" s="20">
        <v>34</v>
      </c>
      <c r="I65" s="20">
        <v>112</v>
      </c>
      <c r="J65" s="4">
        <v>1970</v>
      </c>
      <c r="K65" s="29">
        <f t="shared" ref="K65" si="1">I65*179</f>
        <v>20048</v>
      </c>
      <c r="L65" s="6" t="s">
        <v>797</v>
      </c>
      <c r="M65" s="18"/>
    </row>
    <row r="66" spans="1:13" ht="56.25" x14ac:dyDescent="0.25">
      <c r="A66" s="72"/>
      <c r="B66" s="61"/>
      <c r="C66" s="4" t="s">
        <v>36</v>
      </c>
      <c r="D66" s="4" t="s">
        <v>766</v>
      </c>
      <c r="E66" s="4" t="s">
        <v>64</v>
      </c>
      <c r="F66" s="4" t="s">
        <v>7</v>
      </c>
      <c r="G66" s="4" t="s">
        <v>192</v>
      </c>
      <c r="H66" s="20">
        <v>27</v>
      </c>
      <c r="I66" s="20">
        <v>89</v>
      </c>
      <c r="J66" s="4">
        <v>1970</v>
      </c>
      <c r="K66" s="29">
        <f>I66*216</f>
        <v>19224</v>
      </c>
      <c r="L66" s="6" t="s">
        <v>797</v>
      </c>
      <c r="M66" s="18"/>
    </row>
    <row r="67" spans="1:13" ht="56.25" x14ac:dyDescent="0.25">
      <c r="A67" s="72"/>
      <c r="B67" s="61"/>
      <c r="C67" s="4" t="s">
        <v>193</v>
      </c>
      <c r="D67" s="4" t="s">
        <v>766</v>
      </c>
      <c r="E67" s="4" t="s">
        <v>64</v>
      </c>
      <c r="F67" s="4" t="s">
        <v>7</v>
      </c>
      <c r="G67" s="4" t="s">
        <v>194</v>
      </c>
      <c r="H67" s="20">
        <v>15</v>
      </c>
      <c r="I67" s="20">
        <v>35</v>
      </c>
      <c r="J67" s="4">
        <v>1974</v>
      </c>
      <c r="K67" s="29">
        <f>I67*238</f>
        <v>8330</v>
      </c>
      <c r="L67" s="6" t="s">
        <v>797</v>
      </c>
      <c r="M67" s="18"/>
    </row>
    <row r="68" spans="1:13" ht="56.25" x14ac:dyDescent="0.25">
      <c r="A68" s="72"/>
      <c r="B68" s="61"/>
      <c r="C68" s="4" t="s">
        <v>172</v>
      </c>
      <c r="D68" s="4" t="s">
        <v>767</v>
      </c>
      <c r="E68" s="5" t="s">
        <v>41</v>
      </c>
      <c r="F68" s="4" t="s">
        <v>7</v>
      </c>
      <c r="G68" s="4" t="s">
        <v>196</v>
      </c>
      <c r="H68" s="20">
        <v>81.09</v>
      </c>
      <c r="I68" s="20">
        <v>297</v>
      </c>
      <c r="J68" s="4" t="s">
        <v>197</v>
      </c>
      <c r="K68" s="30">
        <f>I68*265</f>
        <v>78705</v>
      </c>
      <c r="L68" s="6" t="s">
        <v>797</v>
      </c>
      <c r="M68" s="18"/>
    </row>
    <row r="69" spans="1:13" ht="56.25" x14ac:dyDescent="0.25">
      <c r="A69" s="72"/>
      <c r="B69" s="61"/>
      <c r="C69" s="4" t="s">
        <v>198</v>
      </c>
      <c r="D69" s="4" t="s">
        <v>767</v>
      </c>
      <c r="E69" s="4" t="s">
        <v>20</v>
      </c>
      <c r="F69" s="4" t="s">
        <v>7</v>
      </c>
      <c r="G69" s="4" t="s">
        <v>199</v>
      </c>
      <c r="H69" s="20">
        <v>305.63</v>
      </c>
      <c r="I69" s="20">
        <v>1249</v>
      </c>
      <c r="J69" s="4">
        <v>2007</v>
      </c>
      <c r="K69" s="30">
        <f>I69*251</f>
        <v>313499</v>
      </c>
      <c r="L69" s="6" t="s">
        <v>797</v>
      </c>
      <c r="M69" s="18"/>
    </row>
    <row r="70" spans="1:13" ht="33.75" x14ac:dyDescent="0.25">
      <c r="A70" s="72"/>
      <c r="B70" s="61"/>
      <c r="C70" s="4" t="s">
        <v>23</v>
      </c>
      <c r="D70" s="4" t="s">
        <v>768</v>
      </c>
      <c r="E70" s="4" t="s">
        <v>20</v>
      </c>
      <c r="F70" s="4" t="s">
        <v>7</v>
      </c>
      <c r="G70" s="4" t="s">
        <v>100</v>
      </c>
      <c r="H70" s="20">
        <v>420.12</v>
      </c>
      <c r="I70" s="20">
        <v>1851</v>
      </c>
      <c r="J70" s="4" t="s">
        <v>200</v>
      </c>
      <c r="K70" s="30">
        <f>I70*251</f>
        <v>464601</v>
      </c>
      <c r="L70" s="6" t="s">
        <v>785</v>
      </c>
      <c r="M70" s="18" t="s">
        <v>178</v>
      </c>
    </row>
    <row r="71" spans="1:13" ht="33.75" x14ac:dyDescent="0.25">
      <c r="A71" s="72"/>
      <c r="B71" s="61"/>
      <c r="C71" s="4" t="s">
        <v>201</v>
      </c>
      <c r="D71" s="4" t="s">
        <v>754</v>
      </c>
      <c r="E71" s="4" t="s">
        <v>58</v>
      </c>
      <c r="F71" s="4" t="s">
        <v>7</v>
      </c>
      <c r="G71" s="4" t="s">
        <v>55</v>
      </c>
      <c r="H71" s="20">
        <v>691.05</v>
      </c>
      <c r="I71" s="20">
        <v>2770</v>
      </c>
      <c r="J71" s="4" t="s">
        <v>202</v>
      </c>
      <c r="K71" s="29">
        <f>I71*287</f>
        <v>794990</v>
      </c>
      <c r="L71" s="6" t="s">
        <v>785</v>
      </c>
      <c r="M71" s="18"/>
    </row>
    <row r="72" spans="1:13" ht="33.75" x14ac:dyDescent="0.25">
      <c r="A72" s="72"/>
      <c r="B72" s="61"/>
      <c r="C72" s="4" t="s">
        <v>27</v>
      </c>
      <c r="D72" s="4" t="s">
        <v>769</v>
      </c>
      <c r="E72" s="4" t="s">
        <v>87</v>
      </c>
      <c r="F72" s="4" t="s">
        <v>7</v>
      </c>
      <c r="G72" s="4" t="s">
        <v>203</v>
      </c>
      <c r="H72" s="20">
        <v>128.16</v>
      </c>
      <c r="I72" s="20">
        <v>764</v>
      </c>
      <c r="J72" s="4" t="s">
        <v>204</v>
      </c>
      <c r="K72" s="29">
        <f>I72*302</f>
        <v>230728</v>
      </c>
      <c r="L72" s="6" t="s">
        <v>785</v>
      </c>
      <c r="M72" s="18"/>
    </row>
    <row r="73" spans="1:13" ht="56.25" x14ac:dyDescent="0.25">
      <c r="A73" s="72"/>
      <c r="B73" s="61"/>
      <c r="C73" s="4" t="s">
        <v>137</v>
      </c>
      <c r="D73" s="4" t="s">
        <v>769</v>
      </c>
      <c r="E73" s="4" t="s">
        <v>64</v>
      </c>
      <c r="F73" s="4" t="s">
        <v>7</v>
      </c>
      <c r="G73" s="4" t="s">
        <v>205</v>
      </c>
      <c r="H73" s="20">
        <v>33</v>
      </c>
      <c r="I73" s="20">
        <v>100</v>
      </c>
      <c r="J73" s="4">
        <v>1964</v>
      </c>
      <c r="K73" s="30">
        <f>I73*191</f>
        <v>19100</v>
      </c>
      <c r="L73" s="6" t="s">
        <v>797</v>
      </c>
      <c r="M73" s="18"/>
    </row>
    <row r="74" spans="1:13" ht="56.25" x14ac:dyDescent="0.25">
      <c r="A74" s="56"/>
      <c r="B74" s="71"/>
      <c r="C74" s="4" t="s">
        <v>206</v>
      </c>
      <c r="D74" s="4" t="s">
        <v>770</v>
      </c>
      <c r="E74" s="4" t="s">
        <v>47</v>
      </c>
      <c r="F74" s="4" t="s">
        <v>7</v>
      </c>
      <c r="G74" s="4" t="s">
        <v>207</v>
      </c>
      <c r="H74" s="20">
        <v>251.32</v>
      </c>
      <c r="I74" s="20">
        <v>1007</v>
      </c>
      <c r="J74" s="4">
        <v>1967</v>
      </c>
      <c r="K74" s="30">
        <f>I74*297</f>
        <v>299079</v>
      </c>
      <c r="L74" s="53" t="s">
        <v>797</v>
      </c>
      <c r="M74" s="18"/>
    </row>
    <row r="75" spans="1:13" ht="56.25" customHeight="1" x14ac:dyDescent="0.25">
      <c r="A75" s="55">
        <v>7</v>
      </c>
      <c r="B75" s="73" t="s">
        <v>297</v>
      </c>
      <c r="C75" s="5" t="s">
        <v>108</v>
      </c>
      <c r="D75" s="5" t="s">
        <v>771</v>
      </c>
      <c r="E75" s="5" t="s">
        <v>41</v>
      </c>
      <c r="F75" s="5" t="s">
        <v>7</v>
      </c>
      <c r="G75" s="5" t="s">
        <v>53</v>
      </c>
      <c r="H75" s="5">
        <v>1145.31</v>
      </c>
      <c r="I75" s="5">
        <v>4616</v>
      </c>
      <c r="J75" s="5">
        <v>1988</v>
      </c>
      <c r="K75" s="29">
        <f>I75*208</f>
        <v>960128</v>
      </c>
      <c r="L75" s="53" t="s">
        <v>798</v>
      </c>
      <c r="M75" s="5"/>
    </row>
    <row r="76" spans="1:13" ht="58.5" customHeight="1" x14ac:dyDescent="0.25">
      <c r="A76" s="72"/>
      <c r="B76" s="74"/>
      <c r="C76" s="5" t="s">
        <v>208</v>
      </c>
      <c r="D76" s="4" t="s">
        <v>771</v>
      </c>
      <c r="E76" s="4" t="s">
        <v>58</v>
      </c>
      <c r="F76" s="5" t="s">
        <v>7</v>
      </c>
      <c r="G76" s="7" t="s">
        <v>209</v>
      </c>
      <c r="H76" s="11" t="s">
        <v>210</v>
      </c>
      <c r="I76" s="10">
        <v>13777</v>
      </c>
      <c r="J76" s="5">
        <v>1988</v>
      </c>
      <c r="K76" s="29">
        <f>I76*214</f>
        <v>2948278</v>
      </c>
      <c r="L76" s="53" t="s">
        <v>798</v>
      </c>
      <c r="M76" s="16"/>
    </row>
    <row r="77" spans="1:13" ht="63.75" customHeight="1" x14ac:dyDescent="0.25">
      <c r="A77" s="72"/>
      <c r="B77" s="74"/>
      <c r="C77" s="5" t="s">
        <v>211</v>
      </c>
      <c r="D77" s="4" t="s">
        <v>772</v>
      </c>
      <c r="E77" s="4" t="s">
        <v>58</v>
      </c>
      <c r="F77" s="5" t="s">
        <v>7</v>
      </c>
      <c r="G77" s="5" t="s">
        <v>56</v>
      </c>
      <c r="H77" s="12">
        <v>610.92999999999995</v>
      </c>
      <c r="I77" s="5">
        <v>1883</v>
      </c>
      <c r="J77" s="5" t="s">
        <v>212</v>
      </c>
      <c r="K77" s="29">
        <f t="shared" ref="K77" si="2">I77*287</f>
        <v>540421</v>
      </c>
      <c r="L77" s="53" t="s">
        <v>798</v>
      </c>
      <c r="M77" s="16"/>
    </row>
    <row r="78" spans="1:13" ht="60.75" customHeight="1" x14ac:dyDescent="0.25">
      <c r="A78" s="72"/>
      <c r="B78" s="74"/>
      <c r="C78" s="4" t="s">
        <v>213</v>
      </c>
      <c r="D78" s="4" t="s">
        <v>773</v>
      </c>
      <c r="E78" s="4" t="s">
        <v>20</v>
      </c>
      <c r="F78" s="4" t="s">
        <v>7</v>
      </c>
      <c r="G78" s="4" t="s">
        <v>214</v>
      </c>
      <c r="H78" s="20">
        <v>949.85</v>
      </c>
      <c r="I78" s="4">
        <v>3123</v>
      </c>
      <c r="J78" s="4">
        <v>1984</v>
      </c>
      <c r="K78" s="30">
        <f t="shared" ref="K78" si="3">I78*226</f>
        <v>705798</v>
      </c>
      <c r="L78" s="53" t="s">
        <v>798</v>
      </c>
      <c r="M78" s="16"/>
    </row>
    <row r="79" spans="1:13" ht="60" customHeight="1" x14ac:dyDescent="0.25">
      <c r="A79" s="72"/>
      <c r="B79" s="74"/>
      <c r="C79" s="4" t="s">
        <v>215</v>
      </c>
      <c r="D79" s="4" t="s">
        <v>750</v>
      </c>
      <c r="E79" s="4" t="s">
        <v>20</v>
      </c>
      <c r="F79" s="4" t="s">
        <v>7</v>
      </c>
      <c r="G79" s="4" t="s">
        <v>52</v>
      </c>
      <c r="H79" s="20">
        <v>1065.03</v>
      </c>
      <c r="I79" s="4">
        <v>5587</v>
      </c>
      <c r="J79" s="4">
        <v>1975</v>
      </c>
      <c r="K79" s="30">
        <f>I79*207</f>
        <v>1156509</v>
      </c>
      <c r="L79" s="53" t="s">
        <v>798</v>
      </c>
      <c r="M79" s="16"/>
    </row>
    <row r="80" spans="1:13" ht="33.75" x14ac:dyDescent="0.25">
      <c r="A80" s="72"/>
      <c r="B80" s="74"/>
      <c r="C80" s="4" t="s">
        <v>216</v>
      </c>
      <c r="D80" s="4" t="s">
        <v>751</v>
      </c>
      <c r="E80" s="4" t="s">
        <v>20</v>
      </c>
      <c r="F80" s="4" t="s">
        <v>7</v>
      </c>
      <c r="G80" s="4" t="s">
        <v>217</v>
      </c>
      <c r="H80" s="20">
        <v>2064.6</v>
      </c>
      <c r="I80" s="4">
        <v>8825</v>
      </c>
      <c r="J80" s="4" t="s">
        <v>218</v>
      </c>
      <c r="K80" s="30">
        <f>I80*207</f>
        <v>1826775</v>
      </c>
      <c r="L80" s="6" t="s">
        <v>785</v>
      </c>
      <c r="M80" s="16"/>
    </row>
    <row r="81" spans="1:13" ht="33.75" x14ac:dyDescent="0.25">
      <c r="A81" s="72"/>
      <c r="B81" s="74"/>
      <c r="C81" s="4" t="s">
        <v>219</v>
      </c>
      <c r="D81" s="4" t="s">
        <v>752</v>
      </c>
      <c r="E81" s="4" t="s">
        <v>220</v>
      </c>
      <c r="F81" s="4" t="s">
        <v>7</v>
      </c>
      <c r="G81" s="4" t="s">
        <v>221</v>
      </c>
      <c r="H81" s="20">
        <v>44.83</v>
      </c>
      <c r="I81" s="4">
        <v>308</v>
      </c>
      <c r="J81" s="4">
        <v>1975</v>
      </c>
      <c r="K81" s="30">
        <f>I81*302</f>
        <v>93016</v>
      </c>
      <c r="L81" s="6" t="s">
        <v>785</v>
      </c>
      <c r="M81" s="16"/>
    </row>
    <row r="82" spans="1:13" ht="63.75" customHeight="1" x14ac:dyDescent="0.25">
      <c r="A82" s="56"/>
      <c r="B82" s="75"/>
      <c r="C82" s="4" t="s">
        <v>219</v>
      </c>
      <c r="D82" s="4" t="s">
        <v>753</v>
      </c>
      <c r="E82" s="5" t="s">
        <v>48</v>
      </c>
      <c r="F82" s="4" t="s">
        <v>7</v>
      </c>
      <c r="G82" s="4" t="s">
        <v>222</v>
      </c>
      <c r="H82" s="4">
        <v>142.97999999999999</v>
      </c>
      <c r="I82" s="4">
        <v>804</v>
      </c>
      <c r="J82" s="4">
        <v>1988</v>
      </c>
      <c r="K82" s="30">
        <f>I82*138</f>
        <v>110952</v>
      </c>
      <c r="L82" s="80" t="s">
        <v>799</v>
      </c>
      <c r="M82" s="16"/>
    </row>
    <row r="83" spans="1:13" ht="67.5" x14ac:dyDescent="0.25">
      <c r="A83" s="76">
        <v>8</v>
      </c>
      <c r="B83" s="60" t="s">
        <v>298</v>
      </c>
      <c r="C83" s="5" t="s">
        <v>223</v>
      </c>
      <c r="D83" s="5" t="s">
        <v>774</v>
      </c>
      <c r="E83" s="5" t="s">
        <v>41</v>
      </c>
      <c r="F83" s="5" t="s">
        <v>7</v>
      </c>
      <c r="G83" s="5" t="s">
        <v>224</v>
      </c>
      <c r="H83" s="5">
        <v>2091.71</v>
      </c>
      <c r="I83" s="5">
        <v>8577</v>
      </c>
      <c r="J83" s="5" t="s">
        <v>225</v>
      </c>
      <c r="K83" s="29">
        <f>I83*196</f>
        <v>1681092</v>
      </c>
      <c r="L83" s="6" t="s">
        <v>785</v>
      </c>
      <c r="M83" s="5" t="s">
        <v>8</v>
      </c>
    </row>
    <row r="84" spans="1:13" ht="33.75" x14ac:dyDescent="0.25">
      <c r="A84" s="77"/>
      <c r="B84" s="71"/>
      <c r="C84" s="5" t="s">
        <v>36</v>
      </c>
      <c r="D84" s="5" t="s">
        <v>775</v>
      </c>
      <c r="E84" s="5" t="s">
        <v>48</v>
      </c>
      <c r="F84" s="5" t="s">
        <v>7</v>
      </c>
      <c r="G84" s="5" t="s">
        <v>226</v>
      </c>
      <c r="H84" s="5">
        <v>198.93</v>
      </c>
      <c r="I84" s="5">
        <v>243</v>
      </c>
      <c r="J84" s="5">
        <v>1974</v>
      </c>
      <c r="K84" s="29">
        <f>I84*182</f>
        <v>44226</v>
      </c>
      <c r="L84" s="6" t="s">
        <v>785</v>
      </c>
      <c r="M84" s="5" t="s">
        <v>227</v>
      </c>
    </row>
    <row r="85" spans="1:13" ht="56.25" x14ac:dyDescent="0.25">
      <c r="A85" s="76">
        <v>9</v>
      </c>
      <c r="B85" s="62" t="s">
        <v>299</v>
      </c>
      <c r="C85" s="5" t="s">
        <v>206</v>
      </c>
      <c r="D85" s="5" t="s">
        <v>230</v>
      </c>
      <c r="E85" s="4" t="s">
        <v>47</v>
      </c>
      <c r="F85" s="5" t="s">
        <v>228</v>
      </c>
      <c r="G85" s="5" t="s">
        <v>231</v>
      </c>
      <c r="H85" s="5">
        <v>609.65</v>
      </c>
      <c r="I85" s="5">
        <v>2522</v>
      </c>
      <c r="J85" s="5">
        <v>1982</v>
      </c>
      <c r="K85" s="29">
        <f>I85*306</f>
        <v>771732</v>
      </c>
      <c r="L85" s="6" t="s">
        <v>800</v>
      </c>
      <c r="M85" s="5" t="s">
        <v>232</v>
      </c>
    </row>
    <row r="86" spans="1:13" ht="56.25" x14ac:dyDescent="0.25">
      <c r="A86" s="78"/>
      <c r="B86" s="70"/>
      <c r="C86" s="5" t="s">
        <v>27</v>
      </c>
      <c r="D86" s="5" t="s">
        <v>233</v>
      </c>
      <c r="E86" s="5" t="s">
        <v>234</v>
      </c>
      <c r="F86" s="5" t="s">
        <v>228</v>
      </c>
      <c r="G86" s="5" t="s">
        <v>235</v>
      </c>
      <c r="H86" s="5">
        <v>97.52</v>
      </c>
      <c r="I86" s="5">
        <v>566</v>
      </c>
      <c r="J86" s="5">
        <v>1980</v>
      </c>
      <c r="K86" s="29">
        <f>I86*302</f>
        <v>170932</v>
      </c>
      <c r="L86" s="6" t="s">
        <v>800</v>
      </c>
      <c r="M86" s="5" t="s">
        <v>229</v>
      </c>
    </row>
    <row r="87" spans="1:13" ht="56.25" x14ac:dyDescent="0.25">
      <c r="A87" s="78"/>
      <c r="B87" s="70"/>
      <c r="C87" s="5" t="s">
        <v>195</v>
      </c>
      <c r="D87" s="5" t="s">
        <v>236</v>
      </c>
      <c r="E87" s="5" t="s">
        <v>237</v>
      </c>
      <c r="F87" s="5" t="s">
        <v>228</v>
      </c>
      <c r="G87" s="5" t="s">
        <v>238</v>
      </c>
      <c r="H87" s="5">
        <v>54.55</v>
      </c>
      <c r="I87" s="5">
        <v>223.5</v>
      </c>
      <c r="J87" s="5">
        <v>1933</v>
      </c>
      <c r="K87" s="29">
        <f>I87*165</f>
        <v>36877.5</v>
      </c>
      <c r="L87" s="6" t="s">
        <v>800</v>
      </c>
      <c r="M87" s="5" t="s">
        <v>229</v>
      </c>
    </row>
    <row r="88" spans="1:13" ht="67.5" x14ac:dyDescent="0.25">
      <c r="A88" s="78"/>
      <c r="B88" s="70"/>
      <c r="C88" s="5" t="s">
        <v>239</v>
      </c>
      <c r="D88" s="5" t="s">
        <v>240</v>
      </c>
      <c r="E88" s="4" t="s">
        <v>58</v>
      </c>
      <c r="F88" s="5" t="s">
        <v>228</v>
      </c>
      <c r="G88" s="5" t="s">
        <v>241</v>
      </c>
      <c r="H88" s="5">
        <v>1352.8</v>
      </c>
      <c r="I88" s="23">
        <v>7429</v>
      </c>
      <c r="J88" s="5" t="s">
        <v>242</v>
      </c>
      <c r="K88" s="29">
        <f>I88*287</f>
        <v>2132123</v>
      </c>
      <c r="L88" s="6" t="s">
        <v>800</v>
      </c>
      <c r="M88" s="5" t="s">
        <v>243</v>
      </c>
    </row>
    <row r="89" spans="1:13" ht="33.75" x14ac:dyDescent="0.25">
      <c r="A89" s="78"/>
      <c r="B89" s="70"/>
      <c r="C89" s="5" t="s">
        <v>137</v>
      </c>
      <c r="D89" s="5" t="s">
        <v>776</v>
      </c>
      <c r="E89" s="5" t="s">
        <v>244</v>
      </c>
      <c r="F89" s="5" t="s">
        <v>228</v>
      </c>
      <c r="G89" s="5" t="s">
        <v>245</v>
      </c>
      <c r="H89" s="5">
        <v>16.37</v>
      </c>
      <c r="I89" s="5">
        <v>77.63</v>
      </c>
      <c r="J89" s="5">
        <v>1972</v>
      </c>
      <c r="K89" s="29">
        <f>I89*216</f>
        <v>16768.079999999998</v>
      </c>
      <c r="L89" s="6" t="s">
        <v>785</v>
      </c>
      <c r="M89" s="5" t="s">
        <v>229</v>
      </c>
    </row>
    <row r="90" spans="1:13" ht="56.25" x14ac:dyDescent="0.25">
      <c r="A90" s="78"/>
      <c r="B90" s="70"/>
      <c r="C90" s="5" t="s">
        <v>137</v>
      </c>
      <c r="D90" s="5" t="s">
        <v>246</v>
      </c>
      <c r="E90" s="5" t="s">
        <v>244</v>
      </c>
      <c r="F90" s="5" t="s">
        <v>228</v>
      </c>
      <c r="G90" s="5" t="s">
        <v>247</v>
      </c>
      <c r="H90" s="5">
        <v>17</v>
      </c>
      <c r="I90" s="5">
        <v>38.5</v>
      </c>
      <c r="J90" s="5">
        <v>1968</v>
      </c>
      <c r="K90" s="29">
        <f>I90*249</f>
        <v>9586.5</v>
      </c>
      <c r="L90" s="6" t="s">
        <v>800</v>
      </c>
      <c r="M90" s="5" t="s">
        <v>229</v>
      </c>
    </row>
    <row r="91" spans="1:13" ht="67.5" x14ac:dyDescent="0.25">
      <c r="A91" s="78"/>
      <c r="B91" s="70"/>
      <c r="C91" s="5" t="s">
        <v>248</v>
      </c>
      <c r="D91" s="5" t="s">
        <v>249</v>
      </c>
      <c r="E91" s="5" t="s">
        <v>244</v>
      </c>
      <c r="F91" s="5" t="s">
        <v>250</v>
      </c>
      <c r="G91" s="5" t="s">
        <v>251</v>
      </c>
      <c r="H91" s="5">
        <v>61</v>
      </c>
      <c r="I91" s="5">
        <v>182</v>
      </c>
      <c r="J91" s="5">
        <v>1971</v>
      </c>
      <c r="K91" s="29">
        <f>I91*171</f>
        <v>31122</v>
      </c>
      <c r="L91" s="6" t="s">
        <v>800</v>
      </c>
      <c r="M91" s="5" t="s">
        <v>243</v>
      </c>
    </row>
    <row r="92" spans="1:13" ht="67.5" x14ac:dyDescent="0.25">
      <c r="A92" s="78"/>
      <c r="B92" s="70"/>
      <c r="C92" s="5" t="s">
        <v>36</v>
      </c>
      <c r="D92" s="5" t="s">
        <v>252</v>
      </c>
      <c r="E92" s="4" t="s">
        <v>391</v>
      </c>
      <c r="F92" s="5" t="s">
        <v>228</v>
      </c>
      <c r="G92" s="5" t="s">
        <v>253</v>
      </c>
      <c r="H92" s="5">
        <v>140</v>
      </c>
      <c r="I92" s="5">
        <v>646.13</v>
      </c>
      <c r="J92" s="5">
        <v>1982</v>
      </c>
      <c r="K92" s="29">
        <f>I92*171</f>
        <v>110488.23</v>
      </c>
      <c r="L92" s="6" t="s">
        <v>800</v>
      </c>
      <c r="M92" s="5" t="s">
        <v>8</v>
      </c>
    </row>
    <row r="93" spans="1:13" ht="56.25" x14ac:dyDescent="0.25">
      <c r="A93" s="78"/>
      <c r="B93" s="70"/>
      <c r="C93" s="5" t="s">
        <v>36</v>
      </c>
      <c r="D93" s="5" t="s">
        <v>233</v>
      </c>
      <c r="E93" s="5" t="s">
        <v>48</v>
      </c>
      <c r="F93" s="5" t="s">
        <v>250</v>
      </c>
      <c r="G93" s="5" t="s">
        <v>254</v>
      </c>
      <c r="H93" s="5">
        <v>16.12</v>
      </c>
      <c r="I93" s="5">
        <v>55</v>
      </c>
      <c r="J93" s="5">
        <v>1980</v>
      </c>
      <c r="K93" s="29">
        <f>I93*234</f>
        <v>12870</v>
      </c>
      <c r="L93" s="6" t="s">
        <v>800</v>
      </c>
      <c r="M93" s="5" t="s">
        <v>229</v>
      </c>
    </row>
    <row r="94" spans="1:13" ht="56.25" x14ac:dyDescent="0.25">
      <c r="A94" s="78"/>
      <c r="B94" s="70"/>
      <c r="C94" s="5" t="s">
        <v>177</v>
      </c>
      <c r="D94" s="5" t="s">
        <v>777</v>
      </c>
      <c r="E94" s="4" t="s">
        <v>58</v>
      </c>
      <c r="F94" s="5" t="s">
        <v>255</v>
      </c>
      <c r="G94" s="5" t="s">
        <v>256</v>
      </c>
      <c r="H94" s="5">
        <v>262.13</v>
      </c>
      <c r="I94" s="5">
        <v>1794</v>
      </c>
      <c r="J94" s="5">
        <v>1989</v>
      </c>
      <c r="K94" s="29">
        <f>I94*287</f>
        <v>514878</v>
      </c>
      <c r="L94" s="6" t="s">
        <v>800</v>
      </c>
      <c r="M94" s="5" t="s">
        <v>229</v>
      </c>
    </row>
    <row r="95" spans="1:13" ht="56.25" x14ac:dyDescent="0.25">
      <c r="A95" s="78"/>
      <c r="B95" s="70"/>
      <c r="C95" s="5" t="s">
        <v>108</v>
      </c>
      <c r="D95" s="5" t="s">
        <v>249</v>
      </c>
      <c r="E95" s="5" t="s">
        <v>41</v>
      </c>
      <c r="F95" s="5" t="s">
        <v>228</v>
      </c>
      <c r="G95" s="5" t="s">
        <v>257</v>
      </c>
      <c r="H95" s="5">
        <v>391.15</v>
      </c>
      <c r="I95" s="5">
        <v>1817</v>
      </c>
      <c r="J95" s="5">
        <v>1970</v>
      </c>
      <c r="K95" s="29">
        <f>I95*246</f>
        <v>446982</v>
      </c>
      <c r="L95" s="6" t="s">
        <v>800</v>
      </c>
      <c r="M95" s="5" t="s">
        <v>229</v>
      </c>
    </row>
    <row r="96" spans="1:13" ht="56.25" x14ac:dyDescent="0.25">
      <c r="A96" s="78"/>
      <c r="B96" s="70"/>
      <c r="C96" s="5" t="s">
        <v>258</v>
      </c>
      <c r="D96" s="5" t="s">
        <v>778</v>
      </c>
      <c r="E96" s="5" t="s">
        <v>41</v>
      </c>
      <c r="F96" s="5"/>
      <c r="G96" s="5" t="s">
        <v>259</v>
      </c>
      <c r="H96" s="5">
        <v>69.19</v>
      </c>
      <c r="I96" s="5">
        <v>142.56</v>
      </c>
      <c r="J96" s="5">
        <v>1989</v>
      </c>
      <c r="K96" s="29">
        <f>I96*265</f>
        <v>37778.400000000001</v>
      </c>
      <c r="L96" s="6" t="s">
        <v>800</v>
      </c>
      <c r="M96" s="5" t="s">
        <v>229</v>
      </c>
    </row>
    <row r="97" spans="1:13" ht="33.75" x14ac:dyDescent="0.25">
      <c r="A97" s="78"/>
      <c r="B97" s="70"/>
      <c r="C97" s="5" t="s">
        <v>260</v>
      </c>
      <c r="D97" s="5" t="s">
        <v>779</v>
      </c>
      <c r="E97" s="5" t="s">
        <v>244</v>
      </c>
      <c r="F97" s="5" t="s">
        <v>228</v>
      </c>
      <c r="G97" s="5" t="s">
        <v>261</v>
      </c>
      <c r="H97" s="5">
        <v>28.13</v>
      </c>
      <c r="I97" s="5">
        <v>133.5</v>
      </c>
      <c r="J97" s="5">
        <v>1972</v>
      </c>
      <c r="K97" s="29">
        <f>I97*179</f>
        <v>23896.5</v>
      </c>
      <c r="L97" s="6" t="s">
        <v>785</v>
      </c>
      <c r="M97" s="5" t="s">
        <v>229</v>
      </c>
    </row>
    <row r="98" spans="1:13" ht="56.25" x14ac:dyDescent="0.25">
      <c r="A98" s="78"/>
      <c r="B98" s="70"/>
      <c r="C98" s="5" t="s">
        <v>262</v>
      </c>
      <c r="D98" s="5" t="s">
        <v>780</v>
      </c>
      <c r="E98" s="5" t="s">
        <v>263</v>
      </c>
      <c r="F98" s="5" t="s">
        <v>250</v>
      </c>
      <c r="G98" s="5" t="s">
        <v>264</v>
      </c>
      <c r="H98" s="5">
        <v>258.33</v>
      </c>
      <c r="I98" s="5">
        <v>1143</v>
      </c>
      <c r="J98" s="5">
        <v>1976</v>
      </c>
      <c r="K98" s="29">
        <f>I98*287</f>
        <v>328041</v>
      </c>
      <c r="L98" s="6" t="s">
        <v>800</v>
      </c>
      <c r="M98" s="5" t="s">
        <v>229</v>
      </c>
    </row>
    <row r="99" spans="1:13" ht="33.75" x14ac:dyDescent="0.25">
      <c r="A99" s="78"/>
      <c r="B99" s="70"/>
      <c r="C99" s="5" t="s">
        <v>188</v>
      </c>
      <c r="D99" s="5" t="s">
        <v>781</v>
      </c>
      <c r="E99" s="4" t="s">
        <v>49</v>
      </c>
      <c r="F99" s="5" t="s">
        <v>265</v>
      </c>
      <c r="G99" s="5" t="s">
        <v>266</v>
      </c>
      <c r="H99" s="5">
        <v>70.17</v>
      </c>
      <c r="I99" s="5">
        <v>247</v>
      </c>
      <c r="J99" s="5">
        <v>1940</v>
      </c>
      <c r="K99" s="29">
        <f>H99*500</f>
        <v>35085</v>
      </c>
      <c r="L99" s="6" t="s">
        <v>785</v>
      </c>
      <c r="M99" s="5" t="s">
        <v>229</v>
      </c>
    </row>
    <row r="100" spans="1:13" ht="56.25" x14ac:dyDescent="0.25">
      <c r="A100" s="78"/>
      <c r="B100" s="70"/>
      <c r="C100" s="5" t="s">
        <v>267</v>
      </c>
      <c r="D100" s="5" t="s">
        <v>776</v>
      </c>
      <c r="E100" s="4" t="s">
        <v>49</v>
      </c>
      <c r="F100" s="5" t="s">
        <v>265</v>
      </c>
      <c r="G100" s="5" t="s">
        <v>268</v>
      </c>
      <c r="H100" s="5">
        <v>48.45</v>
      </c>
      <c r="I100" s="5">
        <f>H100*3</f>
        <v>145.35000000000002</v>
      </c>
      <c r="J100" s="5">
        <v>1972</v>
      </c>
      <c r="K100" s="29">
        <f>H100*1500</f>
        <v>72675</v>
      </c>
      <c r="L100" s="6" t="s">
        <v>800</v>
      </c>
      <c r="M100" s="5" t="s">
        <v>229</v>
      </c>
    </row>
    <row r="101" spans="1:13" ht="56.25" x14ac:dyDescent="0.25">
      <c r="A101" s="78"/>
      <c r="B101" s="70"/>
      <c r="C101" s="5" t="s">
        <v>267</v>
      </c>
      <c r="D101" s="5" t="s">
        <v>269</v>
      </c>
      <c r="E101" s="4" t="s">
        <v>49</v>
      </c>
      <c r="F101" s="5" t="s">
        <v>7</v>
      </c>
      <c r="G101" s="5" t="s">
        <v>270</v>
      </c>
      <c r="H101" s="5">
        <v>64.72</v>
      </c>
      <c r="I101" s="5">
        <f t="shared" ref="I101:I103" si="4">H101*3</f>
        <v>194.16</v>
      </c>
      <c r="J101" s="5">
        <v>1986</v>
      </c>
      <c r="K101" s="29">
        <f>H101*1500</f>
        <v>97080</v>
      </c>
      <c r="L101" s="6" t="s">
        <v>800</v>
      </c>
      <c r="M101" s="5" t="s">
        <v>229</v>
      </c>
    </row>
    <row r="102" spans="1:13" ht="56.25" x14ac:dyDescent="0.25">
      <c r="A102" s="78"/>
      <c r="B102" s="70"/>
      <c r="C102" s="5" t="s">
        <v>267</v>
      </c>
      <c r="D102" s="5" t="s">
        <v>271</v>
      </c>
      <c r="E102" s="4" t="s">
        <v>49</v>
      </c>
      <c r="F102" s="5" t="s">
        <v>7</v>
      </c>
      <c r="G102" s="5" t="s">
        <v>272</v>
      </c>
      <c r="H102" s="5">
        <v>52.59</v>
      </c>
      <c r="I102" s="5">
        <f t="shared" si="4"/>
        <v>157.77000000000001</v>
      </c>
      <c r="J102" s="5">
        <v>1935</v>
      </c>
      <c r="K102" s="29">
        <f t="shared" ref="K102" si="5">H102*400</f>
        <v>21036</v>
      </c>
      <c r="L102" s="6" t="s">
        <v>800</v>
      </c>
      <c r="M102" s="5" t="s">
        <v>229</v>
      </c>
    </row>
    <row r="103" spans="1:13" ht="56.25" x14ac:dyDescent="0.25">
      <c r="A103" s="78"/>
      <c r="B103" s="70"/>
      <c r="C103" s="5" t="s">
        <v>267</v>
      </c>
      <c r="D103" s="5" t="s">
        <v>273</v>
      </c>
      <c r="E103" s="4" t="s">
        <v>49</v>
      </c>
      <c r="F103" s="5" t="s">
        <v>7</v>
      </c>
      <c r="G103" s="5" t="s">
        <v>274</v>
      </c>
      <c r="H103" s="5">
        <v>65.569999999999993</v>
      </c>
      <c r="I103" s="5">
        <f t="shared" si="4"/>
        <v>196.70999999999998</v>
      </c>
      <c r="J103" s="5">
        <v>1935</v>
      </c>
      <c r="K103" s="29">
        <f>H103*500</f>
        <v>32785</v>
      </c>
      <c r="L103" s="6" t="s">
        <v>800</v>
      </c>
      <c r="M103" s="5" t="s">
        <v>229</v>
      </c>
    </row>
    <row r="104" spans="1:13" x14ac:dyDescent="0.25">
      <c r="J104" s="36" t="s">
        <v>390</v>
      </c>
      <c r="K104" s="37">
        <f>SUM(K2:K103)</f>
        <v>35192562.109999999</v>
      </c>
    </row>
  </sheetData>
  <autoFilter ref="A1:M104" xr:uid="{BC84511C-03CC-4DC6-BFB1-6C0F41F9A364}"/>
  <mergeCells count="18">
    <mergeCell ref="B75:B82"/>
    <mergeCell ref="A75:A82"/>
    <mergeCell ref="B83:B84"/>
    <mergeCell ref="A83:A84"/>
    <mergeCell ref="B85:B103"/>
    <mergeCell ref="A85:A103"/>
    <mergeCell ref="B39:B43"/>
    <mergeCell ref="A39:A43"/>
    <mergeCell ref="B44:B55"/>
    <mergeCell ref="A44:A55"/>
    <mergeCell ref="B56:B74"/>
    <mergeCell ref="A56:A74"/>
    <mergeCell ref="A2:A3"/>
    <mergeCell ref="B4:B30"/>
    <mergeCell ref="A4:A30"/>
    <mergeCell ref="B31:B38"/>
    <mergeCell ref="A31:A38"/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BBE2-2983-4234-B902-BB7DDB987A04}">
  <dimension ref="A1:E471"/>
  <sheetViews>
    <sheetView workbookViewId="0">
      <selection activeCell="B310" sqref="B310"/>
    </sheetView>
  </sheetViews>
  <sheetFormatPr defaultRowHeight="15" x14ac:dyDescent="0.25"/>
  <cols>
    <col min="1" max="1" width="4" bestFit="1" customWidth="1"/>
    <col min="2" max="2" width="97" bestFit="1" customWidth="1"/>
    <col min="3" max="3" width="15.85546875" bestFit="1" customWidth="1"/>
    <col min="4" max="4" width="13.85546875" bestFit="1" customWidth="1"/>
    <col min="5" max="5" width="12.28515625" bestFit="1" customWidth="1"/>
  </cols>
  <sheetData>
    <row r="1" spans="1:5" ht="30" x14ac:dyDescent="0.25">
      <c r="A1" s="48" t="s">
        <v>393</v>
      </c>
      <c r="B1" s="48" t="s">
        <v>394</v>
      </c>
      <c r="C1" s="48" t="s">
        <v>690</v>
      </c>
      <c r="D1" s="48" t="s">
        <v>395</v>
      </c>
      <c r="E1" s="48" t="s">
        <v>396</v>
      </c>
    </row>
    <row r="2" spans="1:5" x14ac:dyDescent="0.25">
      <c r="A2" s="43">
        <v>1</v>
      </c>
      <c r="B2" s="44" t="s">
        <v>397</v>
      </c>
      <c r="C2" s="50">
        <v>695.09</v>
      </c>
      <c r="D2" s="44">
        <v>1630008</v>
      </c>
      <c r="E2" s="45">
        <v>42653</v>
      </c>
    </row>
    <row r="3" spans="1:5" x14ac:dyDescent="0.25">
      <c r="A3" s="43">
        <v>2</v>
      </c>
      <c r="B3" s="44" t="s">
        <v>398</v>
      </c>
      <c r="C3" s="50">
        <v>925.34</v>
      </c>
      <c r="D3" s="44">
        <v>14001</v>
      </c>
      <c r="E3" s="45">
        <v>42004</v>
      </c>
    </row>
    <row r="4" spans="1:5" x14ac:dyDescent="0.25">
      <c r="A4" s="43">
        <v>3</v>
      </c>
      <c r="B4" s="44" t="s">
        <v>399</v>
      </c>
      <c r="C4" s="50">
        <v>477.58</v>
      </c>
      <c r="D4" s="44">
        <v>14002</v>
      </c>
      <c r="E4" s="45">
        <v>42004</v>
      </c>
    </row>
    <row r="5" spans="1:5" x14ac:dyDescent="0.25">
      <c r="A5" s="43">
        <v>4</v>
      </c>
      <c r="B5" s="44" t="s">
        <v>400</v>
      </c>
      <c r="C5" s="50">
        <v>3445.32</v>
      </c>
      <c r="D5" s="44">
        <v>14016</v>
      </c>
      <c r="E5" s="45">
        <v>42004</v>
      </c>
    </row>
    <row r="6" spans="1:5" x14ac:dyDescent="0.25">
      <c r="A6" s="43">
        <v>5</v>
      </c>
      <c r="B6" s="44" t="s">
        <v>401</v>
      </c>
      <c r="C6" s="50">
        <v>1008.57</v>
      </c>
      <c r="D6" s="44">
        <v>1208201222</v>
      </c>
      <c r="E6" s="45">
        <v>42004</v>
      </c>
    </row>
    <row r="7" spans="1:5" x14ac:dyDescent="0.25">
      <c r="A7" s="43">
        <v>6</v>
      </c>
      <c r="B7" s="44" t="s">
        <v>402</v>
      </c>
      <c r="C7" s="50">
        <v>1500</v>
      </c>
      <c r="D7" s="44">
        <v>120941002</v>
      </c>
      <c r="E7" s="45">
        <v>45035</v>
      </c>
    </row>
    <row r="8" spans="1:5" x14ac:dyDescent="0.25">
      <c r="A8" s="43">
        <v>7</v>
      </c>
      <c r="B8" s="44" t="s">
        <v>403</v>
      </c>
      <c r="C8" s="50">
        <v>376.22</v>
      </c>
      <c r="D8" s="44">
        <v>148787</v>
      </c>
      <c r="E8" s="45">
        <v>39436</v>
      </c>
    </row>
    <row r="9" spans="1:5" x14ac:dyDescent="0.25">
      <c r="A9" s="43">
        <v>8</v>
      </c>
      <c r="B9" s="44" t="s">
        <v>404</v>
      </c>
      <c r="C9" s="50">
        <v>412.71</v>
      </c>
      <c r="D9" s="44">
        <v>163300</v>
      </c>
      <c r="E9" s="45">
        <v>39436</v>
      </c>
    </row>
    <row r="10" spans="1:5" x14ac:dyDescent="0.25">
      <c r="A10" s="43">
        <v>9</v>
      </c>
      <c r="B10" s="44" t="s">
        <v>405</v>
      </c>
      <c r="C10" s="50">
        <v>1362.95</v>
      </c>
      <c r="D10" s="44">
        <v>163301</v>
      </c>
      <c r="E10" s="45">
        <v>39436</v>
      </c>
    </row>
    <row r="11" spans="1:5" x14ac:dyDescent="0.25">
      <c r="A11" s="43">
        <v>10</v>
      </c>
      <c r="B11" s="44" t="s">
        <v>405</v>
      </c>
      <c r="C11" s="50">
        <v>1113.8800000000001</v>
      </c>
      <c r="D11" s="44">
        <v>163303</v>
      </c>
      <c r="E11" s="45">
        <v>39436</v>
      </c>
    </row>
    <row r="12" spans="1:5" x14ac:dyDescent="0.25">
      <c r="A12" s="43">
        <v>11</v>
      </c>
      <c r="B12" s="44" t="s">
        <v>405</v>
      </c>
      <c r="C12" s="50">
        <v>2057.46</v>
      </c>
      <c r="D12" s="44">
        <v>163304</v>
      </c>
      <c r="E12" s="45">
        <v>39436</v>
      </c>
    </row>
    <row r="13" spans="1:5" x14ac:dyDescent="0.25">
      <c r="A13" s="43">
        <v>12</v>
      </c>
      <c r="B13" s="44" t="s">
        <v>405</v>
      </c>
      <c r="C13" s="50">
        <v>2093.9499999999998</v>
      </c>
      <c r="D13" s="44">
        <v>163305</v>
      </c>
      <c r="E13" s="45">
        <v>39436</v>
      </c>
    </row>
    <row r="14" spans="1:5" x14ac:dyDescent="0.25">
      <c r="A14" s="43">
        <v>13</v>
      </c>
      <c r="B14" s="44" t="s">
        <v>405</v>
      </c>
      <c r="C14" s="50">
        <v>721.15</v>
      </c>
      <c r="D14" s="44">
        <v>163307</v>
      </c>
      <c r="E14" s="45">
        <v>39436</v>
      </c>
    </row>
    <row r="15" spans="1:5" x14ac:dyDescent="0.25">
      <c r="A15" s="43">
        <v>14</v>
      </c>
      <c r="B15" s="44" t="s">
        <v>406</v>
      </c>
      <c r="C15" s="50">
        <v>14702.29</v>
      </c>
      <c r="D15" s="44">
        <v>148825</v>
      </c>
      <c r="E15" s="45">
        <v>39687</v>
      </c>
    </row>
    <row r="16" spans="1:5" x14ac:dyDescent="0.25">
      <c r="A16" s="43">
        <v>15</v>
      </c>
      <c r="B16" s="44" t="s">
        <v>405</v>
      </c>
      <c r="C16" s="50">
        <v>2155.64</v>
      </c>
      <c r="D16" s="44">
        <v>163311</v>
      </c>
      <c r="E16" s="45">
        <v>39748</v>
      </c>
    </row>
    <row r="17" spans="1:5" x14ac:dyDescent="0.25">
      <c r="A17" s="43">
        <v>16</v>
      </c>
      <c r="B17" s="44" t="s">
        <v>407</v>
      </c>
      <c r="C17" s="50">
        <v>606.16999999999996</v>
      </c>
      <c r="D17" s="44">
        <v>163312</v>
      </c>
      <c r="E17" s="45">
        <v>39748</v>
      </c>
    </row>
    <row r="18" spans="1:5" x14ac:dyDescent="0.25">
      <c r="A18" s="43">
        <v>17</v>
      </c>
      <c r="B18" s="44" t="s">
        <v>408</v>
      </c>
      <c r="C18" s="50">
        <v>437.04</v>
      </c>
      <c r="D18" s="44">
        <v>148838</v>
      </c>
      <c r="E18" s="45">
        <v>39776</v>
      </c>
    </row>
    <row r="19" spans="1:5" x14ac:dyDescent="0.25">
      <c r="A19" s="43">
        <v>18</v>
      </c>
      <c r="B19" s="44" t="s">
        <v>409</v>
      </c>
      <c r="C19" s="50">
        <v>1100.55</v>
      </c>
      <c r="D19" s="44">
        <v>148841</v>
      </c>
      <c r="E19" s="45">
        <v>39804</v>
      </c>
    </row>
    <row r="20" spans="1:5" x14ac:dyDescent="0.25">
      <c r="A20" s="43">
        <v>19</v>
      </c>
      <c r="B20" s="44" t="s">
        <v>410</v>
      </c>
      <c r="C20" s="50">
        <v>347.54</v>
      </c>
      <c r="D20" s="44">
        <v>148858</v>
      </c>
      <c r="E20" s="45">
        <v>40175</v>
      </c>
    </row>
    <row r="21" spans="1:5" x14ac:dyDescent="0.25">
      <c r="A21" s="43">
        <v>20</v>
      </c>
      <c r="B21" s="44" t="s">
        <v>405</v>
      </c>
      <c r="C21" s="50">
        <v>2185.1799999999998</v>
      </c>
      <c r="D21" s="44">
        <v>1208101034</v>
      </c>
      <c r="E21" s="45">
        <v>40445</v>
      </c>
    </row>
    <row r="22" spans="1:5" x14ac:dyDescent="0.25">
      <c r="A22" s="43">
        <v>21</v>
      </c>
      <c r="B22" s="44" t="s">
        <v>411</v>
      </c>
      <c r="C22" s="50">
        <v>904.77</v>
      </c>
      <c r="D22" s="44">
        <v>1208201058</v>
      </c>
      <c r="E22" s="45">
        <v>40445</v>
      </c>
    </row>
    <row r="23" spans="1:5" x14ac:dyDescent="0.25">
      <c r="A23" s="43">
        <v>22</v>
      </c>
      <c r="B23" s="46" t="s">
        <v>412</v>
      </c>
      <c r="C23" s="51">
        <v>602.99</v>
      </c>
      <c r="D23" s="46">
        <v>1208101036</v>
      </c>
      <c r="E23" s="47">
        <v>40541</v>
      </c>
    </row>
    <row r="24" spans="1:5" x14ac:dyDescent="0.25">
      <c r="A24" s="43">
        <v>23</v>
      </c>
      <c r="B24" s="44" t="s">
        <v>413</v>
      </c>
      <c r="C24" s="50">
        <v>1503.42</v>
      </c>
      <c r="D24" s="44">
        <v>1208101037</v>
      </c>
      <c r="E24" s="45">
        <v>40541</v>
      </c>
    </row>
    <row r="25" spans="1:5" x14ac:dyDescent="0.25">
      <c r="A25" s="43">
        <v>24</v>
      </c>
      <c r="B25" s="44" t="s">
        <v>414</v>
      </c>
      <c r="C25" s="50">
        <v>1033.6500000000001</v>
      </c>
      <c r="D25" s="44">
        <v>1208101038</v>
      </c>
      <c r="E25" s="45">
        <v>40541</v>
      </c>
    </row>
    <row r="26" spans="1:5" x14ac:dyDescent="0.25">
      <c r="A26" s="43">
        <v>25</v>
      </c>
      <c r="B26" s="44" t="s">
        <v>415</v>
      </c>
      <c r="C26" s="50">
        <v>1148.04</v>
      </c>
      <c r="D26" s="44">
        <v>120820191</v>
      </c>
      <c r="E26" s="45">
        <v>40892</v>
      </c>
    </row>
    <row r="27" spans="1:5" x14ac:dyDescent="0.25">
      <c r="A27" s="43">
        <v>26</v>
      </c>
      <c r="B27" s="44" t="s">
        <v>415</v>
      </c>
      <c r="C27" s="50">
        <v>1148.04</v>
      </c>
      <c r="D27" s="44">
        <v>120820199</v>
      </c>
      <c r="E27" s="45">
        <v>40892</v>
      </c>
    </row>
    <row r="28" spans="1:5" x14ac:dyDescent="0.25">
      <c r="A28" s="43">
        <v>27</v>
      </c>
      <c r="B28" s="44" t="s">
        <v>416</v>
      </c>
      <c r="C28" s="50">
        <v>1148.04</v>
      </c>
      <c r="D28" s="44">
        <v>1208201101</v>
      </c>
      <c r="E28" s="45">
        <v>40892</v>
      </c>
    </row>
    <row r="29" spans="1:5" x14ac:dyDescent="0.25">
      <c r="A29" s="43">
        <v>28</v>
      </c>
      <c r="B29" s="44" t="s">
        <v>417</v>
      </c>
      <c r="C29" s="50">
        <v>21432.92</v>
      </c>
      <c r="D29" s="44">
        <v>120820183</v>
      </c>
      <c r="E29" s="45">
        <v>40893</v>
      </c>
    </row>
    <row r="30" spans="1:5" x14ac:dyDescent="0.25">
      <c r="A30" s="43">
        <v>29</v>
      </c>
      <c r="B30" s="44" t="s">
        <v>405</v>
      </c>
      <c r="C30" s="50">
        <v>1130.97</v>
      </c>
      <c r="D30" s="44">
        <v>1208101043</v>
      </c>
      <c r="E30" s="45">
        <v>40893</v>
      </c>
    </row>
    <row r="31" spans="1:5" x14ac:dyDescent="0.25">
      <c r="A31" s="43">
        <v>30</v>
      </c>
      <c r="B31" s="44" t="s">
        <v>405</v>
      </c>
      <c r="C31" s="50">
        <v>1228.8599999999999</v>
      </c>
      <c r="D31" s="44">
        <v>1208101044</v>
      </c>
      <c r="E31" s="45">
        <v>40893</v>
      </c>
    </row>
    <row r="32" spans="1:5" x14ac:dyDescent="0.25">
      <c r="A32" s="43">
        <v>31</v>
      </c>
      <c r="B32" s="44" t="s">
        <v>405</v>
      </c>
      <c r="C32" s="50">
        <v>657.15</v>
      </c>
      <c r="D32" s="44">
        <v>1208101045</v>
      </c>
      <c r="E32" s="45">
        <v>40893</v>
      </c>
    </row>
    <row r="33" spans="1:5" x14ac:dyDescent="0.25">
      <c r="A33" s="43">
        <v>32</v>
      </c>
      <c r="B33" s="44" t="s">
        <v>405</v>
      </c>
      <c r="C33" s="50">
        <v>2664.5</v>
      </c>
      <c r="D33" s="44">
        <v>1208101047</v>
      </c>
      <c r="E33" s="45">
        <v>40893</v>
      </c>
    </row>
    <row r="34" spans="1:5" x14ac:dyDescent="0.25">
      <c r="A34" s="43">
        <v>33</v>
      </c>
      <c r="B34" s="44" t="s">
        <v>418</v>
      </c>
      <c r="C34" s="50">
        <v>1065.8</v>
      </c>
      <c r="D34" s="44">
        <v>120820186</v>
      </c>
      <c r="E34" s="45">
        <v>40893</v>
      </c>
    </row>
    <row r="35" spans="1:5" x14ac:dyDescent="0.25">
      <c r="A35" s="43">
        <v>34</v>
      </c>
      <c r="B35" s="44" t="s">
        <v>419</v>
      </c>
      <c r="C35" s="50">
        <v>1676.32</v>
      </c>
      <c r="D35" s="44">
        <v>163146</v>
      </c>
      <c r="E35" s="45">
        <v>36161</v>
      </c>
    </row>
    <row r="36" spans="1:5" x14ac:dyDescent="0.25">
      <c r="A36" s="43">
        <v>35</v>
      </c>
      <c r="B36" s="44" t="s">
        <v>420</v>
      </c>
      <c r="C36" s="50">
        <v>894.93</v>
      </c>
      <c r="D36" s="44">
        <v>1208201121</v>
      </c>
      <c r="E36" s="45">
        <v>41050</v>
      </c>
    </row>
    <row r="37" spans="1:5" x14ac:dyDescent="0.25">
      <c r="A37" s="43">
        <v>36</v>
      </c>
      <c r="B37" s="44" t="s">
        <v>421</v>
      </c>
      <c r="C37" s="50">
        <v>402.57</v>
      </c>
      <c r="D37" s="44">
        <v>1208301042</v>
      </c>
      <c r="E37" s="45">
        <v>41113</v>
      </c>
    </row>
    <row r="38" spans="1:5" x14ac:dyDescent="0.25">
      <c r="A38" s="43">
        <v>37</v>
      </c>
      <c r="B38" s="44" t="s">
        <v>422</v>
      </c>
      <c r="C38" s="50">
        <v>939.18</v>
      </c>
      <c r="D38" s="44">
        <v>1208201122</v>
      </c>
      <c r="E38" s="45">
        <v>41213</v>
      </c>
    </row>
    <row r="39" spans="1:5" x14ac:dyDescent="0.25">
      <c r="A39" s="43">
        <v>38</v>
      </c>
      <c r="B39" s="44" t="s">
        <v>423</v>
      </c>
      <c r="C39" s="50">
        <v>5256.6</v>
      </c>
      <c r="D39" s="44">
        <v>1208201144</v>
      </c>
      <c r="E39" s="45">
        <v>41273</v>
      </c>
    </row>
    <row r="40" spans="1:5" x14ac:dyDescent="0.25">
      <c r="A40" s="43">
        <v>39</v>
      </c>
      <c r="B40" s="44" t="s">
        <v>424</v>
      </c>
      <c r="C40" s="50">
        <v>946.19</v>
      </c>
      <c r="D40" s="44">
        <v>1208201145</v>
      </c>
      <c r="E40" s="45">
        <v>41273</v>
      </c>
    </row>
    <row r="41" spans="1:5" x14ac:dyDescent="0.25">
      <c r="A41" s="43">
        <v>40</v>
      </c>
      <c r="B41" s="46" t="s">
        <v>425</v>
      </c>
      <c r="C41" s="51">
        <v>1477.06</v>
      </c>
      <c r="D41" s="46">
        <v>1208101048</v>
      </c>
      <c r="E41" s="47">
        <v>41446</v>
      </c>
    </row>
    <row r="42" spans="1:5" x14ac:dyDescent="0.25">
      <c r="A42" s="43">
        <v>41</v>
      </c>
      <c r="B42" s="44" t="s">
        <v>426</v>
      </c>
      <c r="C42" s="50">
        <v>886.61</v>
      </c>
      <c r="D42" s="44">
        <v>1208201192</v>
      </c>
      <c r="E42" s="45">
        <v>41877</v>
      </c>
    </row>
    <row r="43" spans="1:5" x14ac:dyDescent="0.25">
      <c r="A43" s="43">
        <v>42</v>
      </c>
      <c r="B43" s="44" t="s">
        <v>427</v>
      </c>
      <c r="C43" s="50">
        <v>886.61</v>
      </c>
      <c r="D43" s="44">
        <v>1208201198</v>
      </c>
      <c r="E43" s="45">
        <v>41877</v>
      </c>
    </row>
    <row r="44" spans="1:5" x14ac:dyDescent="0.25">
      <c r="A44" s="43">
        <v>43</v>
      </c>
      <c r="B44" s="44" t="s">
        <v>428</v>
      </c>
      <c r="C44" s="50">
        <v>723.76</v>
      </c>
      <c r="D44" s="44">
        <v>1208201199</v>
      </c>
      <c r="E44" s="45">
        <v>41996</v>
      </c>
    </row>
    <row r="45" spans="1:5" x14ac:dyDescent="0.25">
      <c r="A45" s="43">
        <v>44</v>
      </c>
      <c r="B45" s="44" t="s">
        <v>429</v>
      </c>
      <c r="C45" s="50">
        <v>1076.2</v>
      </c>
      <c r="D45" s="44">
        <v>1208201257</v>
      </c>
      <c r="E45" s="45">
        <v>41983</v>
      </c>
    </row>
    <row r="46" spans="1:5" x14ac:dyDescent="0.25">
      <c r="A46" s="43">
        <v>45</v>
      </c>
      <c r="B46" s="44" t="s">
        <v>430</v>
      </c>
      <c r="C46" s="50">
        <v>1008.57</v>
      </c>
      <c r="D46" s="44">
        <v>1208201202</v>
      </c>
      <c r="E46" s="45">
        <v>41983</v>
      </c>
    </row>
    <row r="47" spans="1:5" x14ac:dyDescent="0.25">
      <c r="A47" s="43">
        <v>46</v>
      </c>
      <c r="B47" s="44" t="s">
        <v>431</v>
      </c>
      <c r="C47" s="50">
        <v>1151.2</v>
      </c>
      <c r="D47" s="44">
        <v>1208201210</v>
      </c>
      <c r="E47" s="45">
        <v>41991</v>
      </c>
    </row>
    <row r="48" spans="1:5" x14ac:dyDescent="0.25">
      <c r="A48" s="43">
        <v>47</v>
      </c>
      <c r="B48" s="44" t="s">
        <v>431</v>
      </c>
      <c r="C48" s="50">
        <v>1151.2</v>
      </c>
      <c r="D48" s="44">
        <v>1208201212</v>
      </c>
      <c r="E48" s="45">
        <v>41991</v>
      </c>
    </row>
    <row r="49" spans="1:5" x14ac:dyDescent="0.25">
      <c r="A49" s="43">
        <v>48</v>
      </c>
      <c r="B49" s="44" t="s">
        <v>431</v>
      </c>
      <c r="C49" s="50">
        <v>1151.2</v>
      </c>
      <c r="D49" s="44">
        <v>1208201214</v>
      </c>
      <c r="E49" s="45">
        <v>41991</v>
      </c>
    </row>
    <row r="50" spans="1:5" x14ac:dyDescent="0.25">
      <c r="A50" s="43">
        <v>49</v>
      </c>
      <c r="B50" s="44" t="s">
        <v>431</v>
      </c>
      <c r="C50" s="50">
        <v>1151.2</v>
      </c>
      <c r="D50" s="44">
        <v>1208201215</v>
      </c>
      <c r="E50" s="45">
        <v>41991</v>
      </c>
    </row>
    <row r="51" spans="1:5" x14ac:dyDescent="0.25">
      <c r="A51" s="43">
        <v>50</v>
      </c>
      <c r="B51" s="44" t="s">
        <v>431</v>
      </c>
      <c r="C51" s="50">
        <v>1151.2</v>
      </c>
      <c r="D51" s="44">
        <v>1208201218</v>
      </c>
      <c r="E51" s="45">
        <v>41991</v>
      </c>
    </row>
    <row r="52" spans="1:5" x14ac:dyDescent="0.25">
      <c r="A52" s="43">
        <v>51</v>
      </c>
      <c r="B52" s="44" t="s">
        <v>431</v>
      </c>
      <c r="C52" s="50">
        <v>1151.18</v>
      </c>
      <c r="D52" s="44">
        <v>1208201220</v>
      </c>
      <c r="E52" s="45">
        <v>41991</v>
      </c>
    </row>
    <row r="53" spans="1:5" x14ac:dyDescent="0.25">
      <c r="A53" s="43">
        <v>52</v>
      </c>
      <c r="B53" s="44" t="s">
        <v>432</v>
      </c>
      <c r="C53" s="50">
        <v>1365</v>
      </c>
      <c r="D53" s="44">
        <v>1208201226</v>
      </c>
      <c r="E53" s="45">
        <v>42055</v>
      </c>
    </row>
    <row r="54" spans="1:5" x14ac:dyDescent="0.25">
      <c r="A54" s="43">
        <v>53</v>
      </c>
      <c r="B54" s="44" t="s">
        <v>405</v>
      </c>
      <c r="C54" s="50">
        <v>1377</v>
      </c>
      <c r="D54" s="44">
        <v>1208101049</v>
      </c>
      <c r="E54" s="45">
        <v>42111</v>
      </c>
    </row>
    <row r="55" spans="1:5" x14ac:dyDescent="0.25">
      <c r="A55" s="43">
        <v>54</v>
      </c>
      <c r="B55" s="44" t="s">
        <v>405</v>
      </c>
      <c r="C55" s="50">
        <v>508</v>
      </c>
      <c r="D55" s="44" t="s">
        <v>433</v>
      </c>
      <c r="E55" s="45">
        <v>42111</v>
      </c>
    </row>
    <row r="56" spans="1:5" x14ac:dyDescent="0.25">
      <c r="A56" s="43">
        <v>55</v>
      </c>
      <c r="B56" s="44" t="s">
        <v>405</v>
      </c>
      <c r="C56" s="50">
        <v>2005</v>
      </c>
      <c r="D56" s="44" t="s">
        <v>434</v>
      </c>
      <c r="E56" s="45">
        <v>42111</v>
      </c>
    </row>
    <row r="57" spans="1:5" x14ac:dyDescent="0.25">
      <c r="A57" s="43">
        <v>56</v>
      </c>
      <c r="B57" s="44" t="s">
        <v>405</v>
      </c>
      <c r="C57" s="50">
        <v>1414.76</v>
      </c>
      <c r="D57" s="44">
        <v>1208101052</v>
      </c>
      <c r="E57" s="45">
        <v>42111</v>
      </c>
    </row>
    <row r="58" spans="1:5" x14ac:dyDescent="0.25">
      <c r="A58" s="43">
        <v>57</v>
      </c>
      <c r="B58" s="44" t="s">
        <v>435</v>
      </c>
      <c r="C58" s="50">
        <v>943.8</v>
      </c>
      <c r="D58" s="44">
        <v>1208201225</v>
      </c>
      <c r="E58" s="45">
        <v>42142</v>
      </c>
    </row>
    <row r="59" spans="1:5" x14ac:dyDescent="0.25">
      <c r="A59" s="43">
        <v>58</v>
      </c>
      <c r="B59" s="44" t="s">
        <v>436</v>
      </c>
      <c r="C59" s="50">
        <v>713.9</v>
      </c>
      <c r="D59" s="44">
        <v>1208201228</v>
      </c>
      <c r="E59" s="45">
        <v>42283</v>
      </c>
    </row>
    <row r="60" spans="1:5" x14ac:dyDescent="0.25">
      <c r="A60" s="43">
        <v>59</v>
      </c>
      <c r="B60" s="44" t="s">
        <v>436</v>
      </c>
      <c r="C60" s="50">
        <v>713.9</v>
      </c>
      <c r="D60" s="44">
        <v>1208201233</v>
      </c>
      <c r="E60" s="45">
        <v>42283</v>
      </c>
    </row>
    <row r="61" spans="1:5" x14ac:dyDescent="0.25">
      <c r="A61" s="43">
        <v>60</v>
      </c>
      <c r="B61" s="44" t="s">
        <v>436</v>
      </c>
      <c r="C61" s="50">
        <v>713.9</v>
      </c>
      <c r="D61" s="44">
        <v>1208201240</v>
      </c>
      <c r="E61" s="45">
        <v>42283</v>
      </c>
    </row>
    <row r="62" spans="1:5" x14ac:dyDescent="0.25">
      <c r="A62" s="43">
        <v>61</v>
      </c>
      <c r="B62" s="44" t="s">
        <v>436</v>
      </c>
      <c r="C62" s="50">
        <v>713.9</v>
      </c>
      <c r="D62" s="44">
        <v>1208201242</v>
      </c>
      <c r="E62" s="45">
        <v>42283</v>
      </c>
    </row>
    <row r="63" spans="1:5" x14ac:dyDescent="0.25">
      <c r="A63" s="43">
        <v>62</v>
      </c>
      <c r="B63" s="44" t="s">
        <v>437</v>
      </c>
      <c r="C63" s="50">
        <v>713.9</v>
      </c>
      <c r="D63" s="44">
        <v>1208201243</v>
      </c>
      <c r="E63" s="45">
        <v>42283</v>
      </c>
    </row>
    <row r="64" spans="1:5" x14ac:dyDescent="0.25">
      <c r="A64" s="43">
        <v>63</v>
      </c>
      <c r="B64" s="44" t="s">
        <v>436</v>
      </c>
      <c r="C64" s="50">
        <v>713.9</v>
      </c>
      <c r="D64" s="44">
        <v>1208201246</v>
      </c>
      <c r="E64" s="45">
        <v>42283</v>
      </c>
    </row>
    <row r="65" spans="1:5" x14ac:dyDescent="0.25">
      <c r="A65" s="43">
        <v>64</v>
      </c>
      <c r="B65" s="44" t="s">
        <v>438</v>
      </c>
      <c r="C65" s="50">
        <v>713.9</v>
      </c>
      <c r="D65" s="44">
        <v>1208201248</v>
      </c>
      <c r="E65" s="45">
        <v>42283</v>
      </c>
    </row>
    <row r="66" spans="1:5" x14ac:dyDescent="0.25">
      <c r="A66" s="43">
        <v>65</v>
      </c>
      <c r="B66" s="44" t="s">
        <v>439</v>
      </c>
      <c r="C66" s="50">
        <v>713.9</v>
      </c>
      <c r="D66" s="44">
        <v>1208201249</v>
      </c>
      <c r="E66" s="45">
        <v>42283</v>
      </c>
    </row>
    <row r="67" spans="1:5" x14ac:dyDescent="0.25">
      <c r="A67" s="43">
        <v>66</v>
      </c>
      <c r="B67" s="44" t="s">
        <v>440</v>
      </c>
      <c r="C67" s="50">
        <v>842.86</v>
      </c>
      <c r="D67" s="44">
        <v>1208201255</v>
      </c>
      <c r="E67" s="45">
        <v>42345</v>
      </c>
    </row>
    <row r="68" spans="1:5" x14ac:dyDescent="0.25">
      <c r="A68" s="43">
        <v>67</v>
      </c>
      <c r="B68" s="44" t="s">
        <v>440</v>
      </c>
      <c r="C68" s="50">
        <v>842.86</v>
      </c>
      <c r="D68" s="44">
        <v>1208201256</v>
      </c>
      <c r="E68" s="45">
        <v>42345</v>
      </c>
    </row>
    <row r="69" spans="1:5" x14ac:dyDescent="0.25">
      <c r="A69" s="43">
        <v>68</v>
      </c>
      <c r="B69" s="44" t="s">
        <v>441</v>
      </c>
      <c r="C69" s="50">
        <v>3494</v>
      </c>
      <c r="D69" s="44">
        <v>1208101068</v>
      </c>
      <c r="E69" s="45">
        <v>42479</v>
      </c>
    </row>
    <row r="70" spans="1:5" x14ac:dyDescent="0.25">
      <c r="A70" s="43">
        <v>69</v>
      </c>
      <c r="B70" s="44" t="s">
        <v>442</v>
      </c>
      <c r="C70" s="50">
        <v>946.47</v>
      </c>
      <c r="D70" s="44">
        <v>120941005</v>
      </c>
      <c r="E70" s="45">
        <v>42541</v>
      </c>
    </row>
    <row r="71" spans="1:5" x14ac:dyDescent="0.25">
      <c r="A71" s="43">
        <v>70</v>
      </c>
      <c r="B71" s="44" t="s">
        <v>442</v>
      </c>
      <c r="C71" s="50">
        <v>946.47</v>
      </c>
      <c r="D71" s="44">
        <v>120941006</v>
      </c>
      <c r="E71" s="45">
        <v>42541</v>
      </c>
    </row>
    <row r="72" spans="1:5" x14ac:dyDescent="0.25">
      <c r="A72" s="43">
        <v>71</v>
      </c>
      <c r="B72" s="44" t="s">
        <v>442</v>
      </c>
      <c r="C72" s="50">
        <v>946.47</v>
      </c>
      <c r="D72" s="44">
        <v>120941007</v>
      </c>
      <c r="E72" s="45">
        <v>42541</v>
      </c>
    </row>
    <row r="73" spans="1:5" x14ac:dyDescent="0.25">
      <c r="A73" s="43">
        <v>72</v>
      </c>
      <c r="B73" s="44" t="s">
        <v>442</v>
      </c>
      <c r="C73" s="50">
        <v>946.47</v>
      </c>
      <c r="D73" s="44">
        <v>120941008</v>
      </c>
      <c r="E73" s="45">
        <v>42541</v>
      </c>
    </row>
    <row r="74" spans="1:5" x14ac:dyDescent="0.25">
      <c r="A74" s="43">
        <v>73</v>
      </c>
      <c r="B74" s="44" t="s">
        <v>443</v>
      </c>
      <c r="C74" s="50">
        <v>946.47</v>
      </c>
      <c r="D74" s="44">
        <v>120941009</v>
      </c>
      <c r="E74" s="45">
        <v>42541</v>
      </c>
    </row>
    <row r="75" spans="1:5" x14ac:dyDescent="0.25">
      <c r="A75" s="43">
        <v>74</v>
      </c>
      <c r="B75" s="44" t="s">
        <v>443</v>
      </c>
      <c r="C75" s="50">
        <v>946.47</v>
      </c>
      <c r="D75" s="44">
        <v>120941010</v>
      </c>
      <c r="E75" s="45">
        <v>42541</v>
      </c>
    </row>
    <row r="76" spans="1:5" x14ac:dyDescent="0.25">
      <c r="A76" s="43">
        <v>75</v>
      </c>
      <c r="B76" s="44" t="s">
        <v>444</v>
      </c>
      <c r="C76" s="50">
        <v>946.47</v>
      </c>
      <c r="D76" s="44">
        <v>120941011</v>
      </c>
      <c r="E76" s="45">
        <v>42541</v>
      </c>
    </row>
    <row r="77" spans="1:5" x14ac:dyDescent="0.25">
      <c r="A77" s="43">
        <v>76</v>
      </c>
      <c r="B77" s="44" t="s">
        <v>444</v>
      </c>
      <c r="C77" s="50">
        <v>946.47</v>
      </c>
      <c r="D77" s="44">
        <v>120941012</v>
      </c>
      <c r="E77" s="45">
        <v>42541</v>
      </c>
    </row>
    <row r="78" spans="1:5" x14ac:dyDescent="0.25">
      <c r="A78" s="43">
        <v>77</v>
      </c>
      <c r="B78" s="44" t="s">
        <v>445</v>
      </c>
      <c r="C78" s="50">
        <v>946.47</v>
      </c>
      <c r="D78" s="44">
        <v>120941013</v>
      </c>
      <c r="E78" s="45">
        <v>42541</v>
      </c>
    </row>
    <row r="79" spans="1:5" x14ac:dyDescent="0.25">
      <c r="A79" s="43">
        <v>78</v>
      </c>
      <c r="B79" s="44" t="s">
        <v>445</v>
      </c>
      <c r="C79" s="50">
        <v>851.82</v>
      </c>
      <c r="D79" s="44">
        <v>120941015</v>
      </c>
      <c r="E79" s="45">
        <v>42541</v>
      </c>
    </row>
    <row r="80" spans="1:5" x14ac:dyDescent="0.25">
      <c r="A80" s="43">
        <v>79</v>
      </c>
      <c r="B80" s="44" t="s">
        <v>445</v>
      </c>
      <c r="C80" s="50">
        <v>851.82</v>
      </c>
      <c r="D80" s="44">
        <v>120941016</v>
      </c>
      <c r="E80" s="45">
        <v>42541</v>
      </c>
    </row>
    <row r="81" spans="1:5" x14ac:dyDescent="0.25">
      <c r="A81" s="43">
        <v>80</v>
      </c>
      <c r="B81" s="44" t="s">
        <v>445</v>
      </c>
      <c r="C81" s="50">
        <v>851.82</v>
      </c>
      <c r="D81" s="44">
        <v>120941017</v>
      </c>
      <c r="E81" s="45">
        <v>42541</v>
      </c>
    </row>
    <row r="82" spans="1:5" x14ac:dyDescent="0.25">
      <c r="A82" s="43">
        <v>81</v>
      </c>
      <c r="B82" s="44" t="s">
        <v>445</v>
      </c>
      <c r="C82" s="50">
        <v>851.82</v>
      </c>
      <c r="D82" s="44">
        <v>120941018</v>
      </c>
      <c r="E82" s="45">
        <v>42541</v>
      </c>
    </row>
    <row r="83" spans="1:5" x14ac:dyDescent="0.25">
      <c r="A83" s="43">
        <v>82</v>
      </c>
      <c r="B83" s="44" t="s">
        <v>445</v>
      </c>
      <c r="C83" s="50">
        <v>851.82</v>
      </c>
      <c r="D83" s="44">
        <v>120941019</v>
      </c>
      <c r="E83" s="45">
        <v>42541</v>
      </c>
    </row>
    <row r="84" spans="1:5" x14ac:dyDescent="0.25">
      <c r="A84" s="43">
        <v>83</v>
      </c>
      <c r="B84" s="44" t="s">
        <v>445</v>
      </c>
      <c r="C84" s="50">
        <v>851.82</v>
      </c>
      <c r="D84" s="44">
        <v>120941020</v>
      </c>
      <c r="E84" s="45">
        <v>42541</v>
      </c>
    </row>
    <row r="85" spans="1:5" x14ac:dyDescent="0.25">
      <c r="A85" s="43">
        <v>84</v>
      </c>
      <c r="B85" s="44" t="s">
        <v>445</v>
      </c>
      <c r="C85" s="50">
        <v>851.83</v>
      </c>
      <c r="D85" s="44">
        <v>120941021</v>
      </c>
      <c r="E85" s="45">
        <v>42541</v>
      </c>
    </row>
    <row r="86" spans="1:5" x14ac:dyDescent="0.25">
      <c r="A86" s="43">
        <v>85</v>
      </c>
      <c r="B86" s="44" t="s">
        <v>445</v>
      </c>
      <c r="C86" s="50">
        <v>851.83</v>
      </c>
      <c r="D86" s="44">
        <v>120941022</v>
      </c>
      <c r="E86" s="45">
        <v>42541</v>
      </c>
    </row>
    <row r="87" spans="1:5" x14ac:dyDescent="0.25">
      <c r="A87" s="43">
        <v>86</v>
      </c>
      <c r="B87" s="44" t="s">
        <v>445</v>
      </c>
      <c r="C87" s="50">
        <v>851.83</v>
      </c>
      <c r="D87" s="44">
        <v>120941023</v>
      </c>
      <c r="E87" s="45">
        <v>42541</v>
      </c>
    </row>
    <row r="88" spans="1:5" x14ac:dyDescent="0.25">
      <c r="A88" s="43">
        <v>87</v>
      </c>
      <c r="B88" s="44" t="s">
        <v>446</v>
      </c>
      <c r="C88" s="50">
        <v>867.45</v>
      </c>
      <c r="D88" s="44">
        <v>1208201262</v>
      </c>
      <c r="E88" s="45">
        <v>42522</v>
      </c>
    </row>
    <row r="89" spans="1:5" x14ac:dyDescent="0.25">
      <c r="A89" s="43">
        <v>88</v>
      </c>
      <c r="B89" s="44" t="s">
        <v>446</v>
      </c>
      <c r="C89" s="50">
        <v>867.45</v>
      </c>
      <c r="D89" s="44">
        <v>1208201263</v>
      </c>
      <c r="E89" s="45">
        <v>42522</v>
      </c>
    </row>
    <row r="90" spans="1:5" x14ac:dyDescent="0.25">
      <c r="A90" s="43">
        <v>89</v>
      </c>
      <c r="B90" s="44" t="s">
        <v>446</v>
      </c>
      <c r="C90" s="50">
        <v>867.45</v>
      </c>
      <c r="D90" s="44">
        <v>1208201264</v>
      </c>
      <c r="E90" s="45">
        <v>42522</v>
      </c>
    </row>
    <row r="91" spans="1:5" x14ac:dyDescent="0.25">
      <c r="A91" s="43">
        <v>90</v>
      </c>
      <c r="B91" s="44" t="s">
        <v>446</v>
      </c>
      <c r="C91" s="50">
        <v>867.45</v>
      </c>
      <c r="D91" s="44">
        <v>1208201266</v>
      </c>
      <c r="E91" s="45">
        <v>42522</v>
      </c>
    </row>
    <row r="92" spans="1:5" x14ac:dyDescent="0.25">
      <c r="A92" s="43">
        <v>91</v>
      </c>
      <c r="B92" s="44" t="s">
        <v>447</v>
      </c>
      <c r="C92" s="50">
        <v>1396.25</v>
      </c>
      <c r="D92" s="44">
        <v>120941024</v>
      </c>
      <c r="E92" s="45">
        <v>42464</v>
      </c>
    </row>
    <row r="93" spans="1:5" x14ac:dyDescent="0.25">
      <c r="A93" s="43">
        <v>92</v>
      </c>
      <c r="B93" s="44" t="s">
        <v>447</v>
      </c>
      <c r="C93" s="50">
        <v>1396.26</v>
      </c>
      <c r="D93" s="44">
        <v>120941025</v>
      </c>
      <c r="E93" s="45">
        <v>42464</v>
      </c>
    </row>
    <row r="94" spans="1:5" x14ac:dyDescent="0.25">
      <c r="A94" s="43">
        <v>93</v>
      </c>
      <c r="B94" s="44" t="s">
        <v>447</v>
      </c>
      <c r="C94" s="50">
        <v>1396.26</v>
      </c>
      <c r="D94" s="44">
        <v>120941026</v>
      </c>
      <c r="E94" s="45">
        <v>42464</v>
      </c>
    </row>
    <row r="95" spans="1:5" x14ac:dyDescent="0.25">
      <c r="A95" s="43">
        <v>94</v>
      </c>
      <c r="B95" s="44" t="s">
        <v>447</v>
      </c>
      <c r="C95" s="50">
        <v>1396.26</v>
      </c>
      <c r="D95" s="44">
        <v>120941027</v>
      </c>
      <c r="E95" s="45">
        <v>42464</v>
      </c>
    </row>
    <row r="96" spans="1:5" x14ac:dyDescent="0.25">
      <c r="A96" s="43">
        <v>95</v>
      </c>
      <c r="B96" s="44" t="s">
        <v>448</v>
      </c>
      <c r="C96" s="50">
        <v>1074.2</v>
      </c>
      <c r="D96" s="44">
        <v>163054</v>
      </c>
      <c r="E96" s="45">
        <v>35065</v>
      </c>
    </row>
    <row r="97" spans="1:5" x14ac:dyDescent="0.25">
      <c r="A97" s="43">
        <v>96</v>
      </c>
      <c r="B97" s="44" t="s">
        <v>449</v>
      </c>
      <c r="C97" s="50">
        <v>868.86</v>
      </c>
      <c r="D97" s="44">
        <v>163321</v>
      </c>
      <c r="E97" s="45">
        <v>42645</v>
      </c>
    </row>
    <row r="98" spans="1:5" x14ac:dyDescent="0.25">
      <c r="A98" s="43">
        <v>97</v>
      </c>
      <c r="B98" s="44" t="s">
        <v>450</v>
      </c>
      <c r="C98" s="50">
        <v>724.05</v>
      </c>
      <c r="D98" s="44">
        <v>163329</v>
      </c>
      <c r="E98" s="45">
        <v>42645</v>
      </c>
    </row>
    <row r="99" spans="1:5" x14ac:dyDescent="0.25">
      <c r="A99" s="43">
        <v>98</v>
      </c>
      <c r="B99" s="44" t="s">
        <v>451</v>
      </c>
      <c r="C99" s="50">
        <v>947.06</v>
      </c>
      <c r="D99" s="44">
        <v>1208301034</v>
      </c>
      <c r="E99" s="45">
        <v>42645</v>
      </c>
    </row>
    <row r="100" spans="1:5" x14ac:dyDescent="0.25">
      <c r="A100" s="43">
        <v>99</v>
      </c>
      <c r="B100" s="44" t="s">
        <v>451</v>
      </c>
      <c r="C100" s="50">
        <v>947.06</v>
      </c>
      <c r="D100" s="44">
        <v>1208301035</v>
      </c>
      <c r="E100" s="45">
        <v>42645</v>
      </c>
    </row>
    <row r="101" spans="1:5" x14ac:dyDescent="0.25">
      <c r="A101" s="43">
        <v>100</v>
      </c>
      <c r="B101" s="44" t="s">
        <v>452</v>
      </c>
      <c r="C101" s="50">
        <v>1051.32</v>
      </c>
      <c r="D101" s="44">
        <v>1208301039</v>
      </c>
      <c r="E101" s="45">
        <v>42645</v>
      </c>
    </row>
    <row r="102" spans="1:5" x14ac:dyDescent="0.25">
      <c r="A102" s="43">
        <v>101</v>
      </c>
      <c r="B102" s="44" t="s">
        <v>453</v>
      </c>
      <c r="C102" s="50">
        <v>1051.32</v>
      </c>
      <c r="D102" s="44">
        <v>1208301040</v>
      </c>
      <c r="E102" s="45">
        <v>42645</v>
      </c>
    </row>
    <row r="103" spans="1:5" x14ac:dyDescent="0.25">
      <c r="A103" s="43">
        <v>102</v>
      </c>
      <c r="B103" s="44" t="s">
        <v>454</v>
      </c>
      <c r="C103" s="50">
        <v>1051.32</v>
      </c>
      <c r="D103" s="44">
        <v>1208301041</v>
      </c>
      <c r="E103" s="45">
        <v>42645</v>
      </c>
    </row>
    <row r="104" spans="1:5" x14ac:dyDescent="0.25">
      <c r="A104" s="43">
        <v>103</v>
      </c>
      <c r="B104" s="44" t="s">
        <v>455</v>
      </c>
      <c r="C104" s="50">
        <v>1940.32</v>
      </c>
      <c r="D104" s="44">
        <v>1208301045</v>
      </c>
      <c r="E104" s="45">
        <v>42645</v>
      </c>
    </row>
    <row r="105" spans="1:5" x14ac:dyDescent="0.25">
      <c r="A105" s="43">
        <v>104</v>
      </c>
      <c r="B105" s="44" t="s">
        <v>456</v>
      </c>
      <c r="C105" s="50">
        <v>1100.27</v>
      </c>
      <c r="D105" s="44">
        <v>163319</v>
      </c>
      <c r="E105" s="45">
        <v>42645</v>
      </c>
    </row>
    <row r="106" spans="1:5" x14ac:dyDescent="0.25">
      <c r="A106" s="43">
        <v>105</v>
      </c>
      <c r="B106" s="44" t="s">
        <v>457</v>
      </c>
      <c r="C106" s="50">
        <v>721.4</v>
      </c>
      <c r="D106" s="44">
        <v>1208301052</v>
      </c>
      <c r="E106" s="45">
        <v>42645</v>
      </c>
    </row>
    <row r="107" spans="1:5" x14ac:dyDescent="0.25">
      <c r="A107" s="43">
        <v>106</v>
      </c>
      <c r="B107" s="44" t="s">
        <v>457</v>
      </c>
      <c r="C107" s="50">
        <v>721.4</v>
      </c>
      <c r="D107" s="44">
        <v>1208301053</v>
      </c>
      <c r="E107" s="45">
        <v>42645</v>
      </c>
    </row>
    <row r="108" spans="1:5" x14ac:dyDescent="0.25">
      <c r="A108" s="43">
        <v>107</v>
      </c>
      <c r="B108" s="44" t="s">
        <v>457</v>
      </c>
      <c r="C108" s="50">
        <v>721.4</v>
      </c>
      <c r="D108" s="44">
        <v>1208301054</v>
      </c>
      <c r="E108" s="45">
        <v>42645</v>
      </c>
    </row>
    <row r="109" spans="1:5" x14ac:dyDescent="0.25">
      <c r="A109" s="43">
        <v>108</v>
      </c>
      <c r="B109" s="44" t="s">
        <v>457</v>
      </c>
      <c r="C109" s="50">
        <v>721.4</v>
      </c>
      <c r="D109" s="44">
        <v>1208301055</v>
      </c>
      <c r="E109" s="45">
        <v>42645</v>
      </c>
    </row>
    <row r="110" spans="1:5" x14ac:dyDescent="0.25">
      <c r="A110" s="43">
        <v>109</v>
      </c>
      <c r="B110" s="44" t="s">
        <v>458</v>
      </c>
      <c r="C110" s="50">
        <v>721.4</v>
      </c>
      <c r="D110" s="44">
        <v>1208301056</v>
      </c>
      <c r="E110" s="45">
        <v>42645</v>
      </c>
    </row>
    <row r="111" spans="1:5" x14ac:dyDescent="0.25">
      <c r="A111" s="43">
        <v>110</v>
      </c>
      <c r="B111" s="44" t="s">
        <v>457</v>
      </c>
      <c r="C111" s="50">
        <v>721.4</v>
      </c>
      <c r="D111" s="44">
        <v>1208301057</v>
      </c>
      <c r="E111" s="45">
        <v>42645</v>
      </c>
    </row>
    <row r="112" spans="1:5" x14ac:dyDescent="0.25">
      <c r="A112" s="43">
        <v>111</v>
      </c>
      <c r="B112" s="44" t="s">
        <v>459</v>
      </c>
      <c r="C112" s="50">
        <v>721.4</v>
      </c>
      <c r="D112" s="44">
        <v>1208301058</v>
      </c>
      <c r="E112" s="45">
        <v>42645</v>
      </c>
    </row>
    <row r="113" spans="1:5" x14ac:dyDescent="0.25">
      <c r="A113" s="43">
        <v>112</v>
      </c>
      <c r="B113" s="44" t="s">
        <v>460</v>
      </c>
      <c r="C113" s="50">
        <v>2606.5100000000002</v>
      </c>
      <c r="D113" s="44">
        <v>1208301059</v>
      </c>
      <c r="E113" s="45">
        <v>42645</v>
      </c>
    </row>
    <row r="114" spans="1:5" x14ac:dyDescent="0.25">
      <c r="A114" s="43">
        <v>113</v>
      </c>
      <c r="B114" s="44" t="s">
        <v>461</v>
      </c>
      <c r="C114" s="50">
        <v>2323.91</v>
      </c>
      <c r="D114" s="44">
        <v>163066</v>
      </c>
      <c r="E114" s="45">
        <v>42645</v>
      </c>
    </row>
    <row r="115" spans="1:5" x14ac:dyDescent="0.25">
      <c r="A115" s="43">
        <v>114</v>
      </c>
      <c r="B115" s="44" t="s">
        <v>462</v>
      </c>
      <c r="C115" s="50">
        <v>8928.1200000000008</v>
      </c>
      <c r="D115" s="44">
        <v>138153</v>
      </c>
      <c r="E115" s="45">
        <v>42645</v>
      </c>
    </row>
    <row r="116" spans="1:5" x14ac:dyDescent="0.25">
      <c r="A116" s="43">
        <v>115</v>
      </c>
      <c r="B116" s="44" t="s">
        <v>463</v>
      </c>
      <c r="C116" s="50">
        <v>2583.41</v>
      </c>
      <c r="D116" s="44">
        <v>163248</v>
      </c>
      <c r="E116" s="45">
        <v>42645</v>
      </c>
    </row>
    <row r="117" spans="1:5" x14ac:dyDescent="0.25">
      <c r="A117" s="43">
        <v>116</v>
      </c>
      <c r="B117" s="44" t="s">
        <v>464</v>
      </c>
      <c r="C117" s="50">
        <v>799</v>
      </c>
      <c r="D117" s="44">
        <v>1208201277</v>
      </c>
      <c r="E117" s="45">
        <v>42727</v>
      </c>
    </row>
    <row r="118" spans="1:5" x14ac:dyDescent="0.25">
      <c r="A118" s="43">
        <v>117</v>
      </c>
      <c r="B118" s="44" t="s">
        <v>465</v>
      </c>
      <c r="C118" s="50">
        <v>1053.9100000000001</v>
      </c>
      <c r="D118" s="44">
        <v>1208201278</v>
      </c>
      <c r="E118" s="45">
        <v>42733</v>
      </c>
    </row>
    <row r="119" spans="1:5" x14ac:dyDescent="0.25">
      <c r="A119" s="43">
        <v>118</v>
      </c>
      <c r="B119" s="44" t="s">
        <v>466</v>
      </c>
      <c r="C119" s="50">
        <v>4178.13</v>
      </c>
      <c r="D119" s="44">
        <v>120941038</v>
      </c>
      <c r="E119" s="45">
        <v>42732</v>
      </c>
    </row>
    <row r="120" spans="1:5" x14ac:dyDescent="0.25">
      <c r="A120" s="43">
        <v>119</v>
      </c>
      <c r="B120" s="44" t="s">
        <v>467</v>
      </c>
      <c r="C120" s="50">
        <v>4199.91</v>
      </c>
      <c r="D120" s="44">
        <v>120941039</v>
      </c>
      <c r="E120" s="45">
        <v>42732</v>
      </c>
    </row>
    <row r="121" spans="1:5" x14ac:dyDescent="0.25">
      <c r="A121" s="43">
        <v>120</v>
      </c>
      <c r="B121" s="44" t="s">
        <v>468</v>
      </c>
      <c r="C121" s="50">
        <v>799</v>
      </c>
      <c r="D121" s="44">
        <v>1208201280</v>
      </c>
      <c r="E121" s="45">
        <v>42735</v>
      </c>
    </row>
    <row r="122" spans="1:5" x14ac:dyDescent="0.25">
      <c r="A122" s="43">
        <v>121</v>
      </c>
      <c r="B122" s="44" t="s">
        <v>469</v>
      </c>
      <c r="C122" s="50">
        <v>13096.62</v>
      </c>
      <c r="D122" s="44">
        <v>163225</v>
      </c>
      <c r="E122" s="45">
        <v>42644</v>
      </c>
    </row>
    <row r="123" spans="1:5" x14ac:dyDescent="0.25">
      <c r="A123" s="43">
        <v>122</v>
      </c>
      <c r="B123" s="44" t="s">
        <v>470</v>
      </c>
      <c r="C123" s="50">
        <v>954.9</v>
      </c>
      <c r="D123" s="44">
        <v>1209410411</v>
      </c>
      <c r="E123" s="45">
        <v>43451</v>
      </c>
    </row>
    <row r="124" spans="1:5" x14ac:dyDescent="0.25">
      <c r="A124" s="43">
        <v>123</v>
      </c>
      <c r="B124" s="44" t="s">
        <v>471</v>
      </c>
      <c r="C124" s="50">
        <v>7260</v>
      </c>
      <c r="D124" s="44">
        <v>1150001183</v>
      </c>
      <c r="E124" s="45">
        <v>42845</v>
      </c>
    </row>
    <row r="125" spans="1:5" x14ac:dyDescent="0.25">
      <c r="A125" s="43">
        <v>124</v>
      </c>
      <c r="B125" s="44" t="s">
        <v>472</v>
      </c>
      <c r="C125" s="50">
        <v>865</v>
      </c>
      <c r="D125" s="44">
        <v>120941043</v>
      </c>
      <c r="E125" s="45">
        <v>42837</v>
      </c>
    </row>
    <row r="126" spans="1:5" x14ac:dyDescent="0.25">
      <c r="A126" s="43">
        <v>125</v>
      </c>
      <c r="B126" s="44" t="s">
        <v>473</v>
      </c>
      <c r="C126" s="50">
        <v>848.94</v>
      </c>
      <c r="D126" s="44">
        <v>1208201282</v>
      </c>
      <c r="E126" s="45">
        <v>42950</v>
      </c>
    </row>
    <row r="127" spans="1:5" x14ac:dyDescent="0.25">
      <c r="A127" s="43">
        <v>126</v>
      </c>
      <c r="B127" s="44" t="s">
        <v>473</v>
      </c>
      <c r="C127" s="50">
        <v>848.94</v>
      </c>
      <c r="D127" s="44">
        <v>1208201283</v>
      </c>
      <c r="E127" s="45">
        <v>42950</v>
      </c>
    </row>
    <row r="128" spans="1:5" x14ac:dyDescent="0.25">
      <c r="A128" s="43">
        <v>127</v>
      </c>
      <c r="B128" s="44" t="s">
        <v>473</v>
      </c>
      <c r="C128" s="50">
        <v>848.93</v>
      </c>
      <c r="D128" s="44">
        <v>1208201287</v>
      </c>
      <c r="E128" s="45">
        <v>42950</v>
      </c>
    </row>
    <row r="129" spans="1:5" x14ac:dyDescent="0.25">
      <c r="A129" s="43">
        <v>128</v>
      </c>
      <c r="B129" s="44" t="s">
        <v>474</v>
      </c>
      <c r="C129" s="50">
        <v>1169</v>
      </c>
      <c r="D129" s="44">
        <v>1208201288</v>
      </c>
      <c r="E129" s="45">
        <v>43034</v>
      </c>
    </row>
    <row r="130" spans="1:5" x14ac:dyDescent="0.25">
      <c r="A130" s="43">
        <v>129</v>
      </c>
      <c r="B130" s="44" t="s">
        <v>475</v>
      </c>
      <c r="C130" s="50">
        <v>4417.71</v>
      </c>
      <c r="D130" s="44" t="s">
        <v>476</v>
      </c>
      <c r="E130" s="45">
        <v>43047</v>
      </c>
    </row>
    <row r="131" spans="1:5" x14ac:dyDescent="0.25">
      <c r="A131" s="43">
        <v>130</v>
      </c>
      <c r="B131" s="44" t="s">
        <v>477</v>
      </c>
      <c r="C131" s="50">
        <v>1827.93</v>
      </c>
      <c r="D131" s="44">
        <v>1208101069</v>
      </c>
      <c r="E131" s="45">
        <v>43082</v>
      </c>
    </row>
    <row r="132" spans="1:5" x14ac:dyDescent="0.25">
      <c r="A132" s="43">
        <v>131</v>
      </c>
      <c r="B132" s="44" t="s">
        <v>478</v>
      </c>
      <c r="C132" s="50">
        <v>2028</v>
      </c>
      <c r="D132" s="44" t="s">
        <v>479</v>
      </c>
      <c r="E132" s="45">
        <v>43088</v>
      </c>
    </row>
    <row r="133" spans="1:5" x14ac:dyDescent="0.25">
      <c r="A133" s="43">
        <v>132</v>
      </c>
      <c r="B133" s="44" t="s">
        <v>480</v>
      </c>
      <c r="C133" s="50">
        <v>946.22</v>
      </c>
      <c r="D133" s="44">
        <v>1208201289</v>
      </c>
      <c r="E133" s="45">
        <v>43083</v>
      </c>
    </row>
    <row r="134" spans="1:5" x14ac:dyDescent="0.25">
      <c r="A134" s="43">
        <v>133</v>
      </c>
      <c r="B134" s="44" t="s">
        <v>481</v>
      </c>
      <c r="C134" s="50">
        <v>7441.54</v>
      </c>
      <c r="D134" s="44">
        <v>1150001186</v>
      </c>
      <c r="E134" s="45">
        <v>43081</v>
      </c>
    </row>
    <row r="135" spans="1:5" x14ac:dyDescent="0.25">
      <c r="A135" s="43">
        <v>134</v>
      </c>
      <c r="B135" s="44" t="s">
        <v>482</v>
      </c>
      <c r="C135" s="50">
        <v>907.5</v>
      </c>
      <c r="D135" s="44">
        <v>1208201291</v>
      </c>
      <c r="E135" s="45">
        <v>43185</v>
      </c>
    </row>
    <row r="136" spans="1:5" x14ac:dyDescent="0.25">
      <c r="A136" s="43">
        <v>135</v>
      </c>
      <c r="B136" s="44" t="s">
        <v>483</v>
      </c>
      <c r="C136" s="50">
        <v>907.5</v>
      </c>
      <c r="D136" s="44">
        <v>1208201292</v>
      </c>
      <c r="E136" s="45">
        <v>43185</v>
      </c>
    </row>
    <row r="137" spans="1:5" x14ac:dyDescent="0.25">
      <c r="A137" s="43">
        <v>136</v>
      </c>
      <c r="B137" s="44" t="s">
        <v>484</v>
      </c>
      <c r="C137" s="50">
        <v>752.98</v>
      </c>
      <c r="D137" s="44">
        <v>1208201294</v>
      </c>
      <c r="E137" s="45">
        <v>43175</v>
      </c>
    </row>
    <row r="138" spans="1:5" x14ac:dyDescent="0.25">
      <c r="A138" s="43">
        <v>137</v>
      </c>
      <c r="B138" s="44" t="s">
        <v>484</v>
      </c>
      <c r="C138" s="50">
        <v>752.98</v>
      </c>
      <c r="D138" s="44">
        <v>1208201295</v>
      </c>
      <c r="E138" s="45">
        <v>43175</v>
      </c>
    </row>
    <row r="139" spans="1:5" x14ac:dyDescent="0.25">
      <c r="A139" s="43">
        <v>138</v>
      </c>
      <c r="B139" s="44" t="s">
        <v>484</v>
      </c>
      <c r="C139" s="50">
        <v>752.99</v>
      </c>
      <c r="D139" s="44">
        <v>1208201296</v>
      </c>
      <c r="E139" s="45">
        <v>43175</v>
      </c>
    </row>
    <row r="140" spans="1:5" x14ac:dyDescent="0.25">
      <c r="A140" s="43">
        <v>139</v>
      </c>
      <c r="B140" s="44" t="s">
        <v>484</v>
      </c>
      <c r="C140" s="50">
        <v>752.99</v>
      </c>
      <c r="D140" s="44">
        <v>1208201297</v>
      </c>
      <c r="E140" s="45">
        <v>43175</v>
      </c>
    </row>
    <row r="141" spans="1:5" x14ac:dyDescent="0.25">
      <c r="A141" s="43">
        <v>140</v>
      </c>
      <c r="B141" s="44" t="s">
        <v>485</v>
      </c>
      <c r="C141" s="50">
        <v>919.6</v>
      </c>
      <c r="D141" s="44">
        <v>1208201298</v>
      </c>
      <c r="E141" s="45">
        <v>43185</v>
      </c>
    </row>
    <row r="142" spans="1:5" x14ac:dyDescent="0.25">
      <c r="A142" s="43">
        <v>141</v>
      </c>
      <c r="B142" s="44" t="s">
        <v>486</v>
      </c>
      <c r="C142" s="50">
        <v>919.6</v>
      </c>
      <c r="D142" s="44">
        <v>1208201299</v>
      </c>
      <c r="E142" s="45">
        <v>43185</v>
      </c>
    </row>
    <row r="143" spans="1:5" x14ac:dyDescent="0.25">
      <c r="A143" s="43">
        <v>142</v>
      </c>
      <c r="B143" s="44" t="s">
        <v>487</v>
      </c>
      <c r="C143" s="50">
        <v>3479.96</v>
      </c>
      <c r="D143" s="44">
        <v>120941050</v>
      </c>
      <c r="E143" s="45">
        <v>43242</v>
      </c>
    </row>
    <row r="144" spans="1:5" x14ac:dyDescent="0.25">
      <c r="A144" s="43">
        <v>143</v>
      </c>
      <c r="B144" s="44" t="s">
        <v>488</v>
      </c>
      <c r="C144" s="50">
        <v>3424.3</v>
      </c>
      <c r="D144" s="44">
        <v>120941053</v>
      </c>
      <c r="E144" s="45">
        <v>43251</v>
      </c>
    </row>
    <row r="145" spans="1:5" x14ac:dyDescent="0.25">
      <c r="A145" s="43">
        <v>144</v>
      </c>
      <c r="B145" s="44" t="s">
        <v>489</v>
      </c>
      <c r="C145" s="50">
        <v>1283.81</v>
      </c>
      <c r="D145" s="44">
        <v>1208201300</v>
      </c>
      <c r="E145" s="45">
        <v>43299</v>
      </c>
    </row>
    <row r="146" spans="1:5" x14ac:dyDescent="0.25">
      <c r="A146" s="43">
        <v>145</v>
      </c>
      <c r="B146" s="44" t="s">
        <v>490</v>
      </c>
      <c r="C146" s="50">
        <v>1283.81</v>
      </c>
      <c r="D146" s="44">
        <v>1208201301</v>
      </c>
      <c r="E146" s="45">
        <v>43299</v>
      </c>
    </row>
    <row r="147" spans="1:5" x14ac:dyDescent="0.25">
      <c r="A147" s="43">
        <v>146</v>
      </c>
      <c r="B147" s="44" t="s">
        <v>491</v>
      </c>
      <c r="C147" s="50">
        <v>1283.81</v>
      </c>
      <c r="D147" s="44">
        <v>1208201302</v>
      </c>
      <c r="E147" s="45">
        <v>43299</v>
      </c>
    </row>
    <row r="148" spans="1:5" x14ac:dyDescent="0.25">
      <c r="A148" s="43">
        <v>147</v>
      </c>
      <c r="B148" s="44" t="s">
        <v>492</v>
      </c>
      <c r="C148" s="50">
        <v>937.75</v>
      </c>
      <c r="D148" s="44">
        <v>1208201303</v>
      </c>
      <c r="E148" s="45">
        <v>43292</v>
      </c>
    </row>
    <row r="149" spans="1:5" x14ac:dyDescent="0.25">
      <c r="A149" s="43">
        <v>148</v>
      </c>
      <c r="B149" s="44" t="s">
        <v>492</v>
      </c>
      <c r="C149" s="50">
        <v>937.75</v>
      </c>
      <c r="D149" s="44">
        <v>1208201304</v>
      </c>
      <c r="E149" s="45">
        <v>43292</v>
      </c>
    </row>
    <row r="150" spans="1:5" x14ac:dyDescent="0.25">
      <c r="A150" s="43">
        <v>149</v>
      </c>
      <c r="B150" s="44" t="s">
        <v>493</v>
      </c>
      <c r="C150" s="50">
        <v>2528.9</v>
      </c>
      <c r="D150" s="44">
        <v>1208201305</v>
      </c>
      <c r="E150" s="45">
        <v>43291</v>
      </c>
    </row>
    <row r="151" spans="1:5" x14ac:dyDescent="0.25">
      <c r="A151" s="43">
        <v>150</v>
      </c>
      <c r="B151" s="44" t="s">
        <v>494</v>
      </c>
      <c r="C151" s="50">
        <v>762.3</v>
      </c>
      <c r="D151" s="44">
        <v>1208201306</v>
      </c>
      <c r="E151" s="45">
        <v>43291</v>
      </c>
    </row>
    <row r="152" spans="1:5" x14ac:dyDescent="0.25">
      <c r="A152" s="43">
        <v>151</v>
      </c>
      <c r="B152" s="44" t="s">
        <v>494</v>
      </c>
      <c r="C152" s="50">
        <v>762.3</v>
      </c>
      <c r="D152" s="44">
        <v>1208201307</v>
      </c>
      <c r="E152" s="45">
        <v>43291</v>
      </c>
    </row>
    <row r="153" spans="1:5" x14ac:dyDescent="0.25">
      <c r="A153" s="43">
        <v>152</v>
      </c>
      <c r="B153" s="44" t="s">
        <v>425</v>
      </c>
      <c r="C153" s="50">
        <v>697.12</v>
      </c>
      <c r="D153" s="44">
        <v>1630149</v>
      </c>
      <c r="E153" s="45">
        <v>37257</v>
      </c>
    </row>
    <row r="154" spans="1:5" x14ac:dyDescent="0.25">
      <c r="A154" s="43">
        <v>153</v>
      </c>
      <c r="B154" s="44" t="s">
        <v>495</v>
      </c>
      <c r="C154" s="50">
        <v>2549.21</v>
      </c>
      <c r="D154" s="44">
        <v>120941088</v>
      </c>
      <c r="E154" s="45">
        <v>43434</v>
      </c>
    </row>
    <row r="155" spans="1:5" x14ac:dyDescent="0.25">
      <c r="A155" s="43">
        <v>154</v>
      </c>
      <c r="B155" s="44" t="s">
        <v>496</v>
      </c>
      <c r="C155" s="50">
        <v>1924.99</v>
      </c>
      <c r="D155" s="44">
        <v>120941089</v>
      </c>
      <c r="E155" s="45">
        <v>43434</v>
      </c>
    </row>
    <row r="156" spans="1:5" x14ac:dyDescent="0.25">
      <c r="A156" s="43">
        <v>155</v>
      </c>
      <c r="B156" s="44" t="s">
        <v>497</v>
      </c>
      <c r="C156" s="50">
        <v>949.66</v>
      </c>
      <c r="D156" s="44">
        <v>1630142</v>
      </c>
      <c r="E156" s="45">
        <v>37257</v>
      </c>
    </row>
    <row r="157" spans="1:5" x14ac:dyDescent="0.25">
      <c r="A157" s="43">
        <v>156</v>
      </c>
      <c r="B157" s="44" t="s">
        <v>498</v>
      </c>
      <c r="C157" s="50">
        <v>1159.98</v>
      </c>
      <c r="D157" s="44">
        <v>120941090</v>
      </c>
      <c r="E157" s="45">
        <v>43434</v>
      </c>
    </row>
    <row r="158" spans="1:5" x14ac:dyDescent="0.25">
      <c r="A158" s="43">
        <v>157</v>
      </c>
      <c r="B158" s="44" t="s">
        <v>499</v>
      </c>
      <c r="C158" s="50">
        <v>2085.7199999999998</v>
      </c>
      <c r="D158" s="44">
        <v>120941091</v>
      </c>
      <c r="E158" s="45">
        <v>43434</v>
      </c>
    </row>
    <row r="159" spans="1:5" x14ac:dyDescent="0.25">
      <c r="A159" s="43">
        <v>158</v>
      </c>
      <c r="B159" s="44" t="s">
        <v>500</v>
      </c>
      <c r="C159" s="50">
        <v>2280.1</v>
      </c>
      <c r="D159" s="44">
        <v>120941092</v>
      </c>
      <c r="E159" s="45">
        <v>43434</v>
      </c>
    </row>
    <row r="160" spans="1:5" x14ac:dyDescent="0.25">
      <c r="A160" s="43">
        <v>159</v>
      </c>
      <c r="B160" s="44" t="s">
        <v>501</v>
      </c>
      <c r="C160" s="50">
        <v>1140.43</v>
      </c>
      <c r="D160" s="44">
        <v>1208201313</v>
      </c>
      <c r="E160" s="45">
        <v>43452</v>
      </c>
    </row>
    <row r="161" spans="1:5" x14ac:dyDescent="0.25">
      <c r="A161" s="43">
        <v>160</v>
      </c>
      <c r="B161" s="44" t="s">
        <v>501</v>
      </c>
      <c r="C161" s="50">
        <v>1140.43</v>
      </c>
      <c r="D161" s="44">
        <v>1208201314</v>
      </c>
      <c r="E161" s="45">
        <v>43452</v>
      </c>
    </row>
    <row r="162" spans="1:5" x14ac:dyDescent="0.25">
      <c r="A162" s="43">
        <v>161</v>
      </c>
      <c r="B162" s="44" t="s">
        <v>502</v>
      </c>
      <c r="C162" s="50">
        <v>1403.6</v>
      </c>
      <c r="D162" s="44">
        <v>120941057</v>
      </c>
      <c r="E162" s="45">
        <v>43529</v>
      </c>
    </row>
    <row r="163" spans="1:5" x14ac:dyDescent="0.25">
      <c r="A163" s="43">
        <v>162</v>
      </c>
      <c r="B163" s="44" t="s">
        <v>503</v>
      </c>
      <c r="C163" s="50">
        <v>1511.29</v>
      </c>
      <c r="D163" s="44">
        <v>1209410760</v>
      </c>
      <c r="E163" s="45">
        <v>43544</v>
      </c>
    </row>
    <row r="164" spans="1:5" x14ac:dyDescent="0.25">
      <c r="A164" s="43">
        <v>163</v>
      </c>
      <c r="B164" s="44" t="s">
        <v>504</v>
      </c>
      <c r="C164" s="50">
        <v>2287.71</v>
      </c>
      <c r="D164" s="44">
        <v>163199</v>
      </c>
      <c r="E164" s="45">
        <v>37408</v>
      </c>
    </row>
    <row r="165" spans="1:5" x14ac:dyDescent="0.25">
      <c r="A165" s="43">
        <v>164</v>
      </c>
      <c r="B165" s="44" t="s">
        <v>505</v>
      </c>
      <c r="C165" s="50">
        <v>940.17</v>
      </c>
      <c r="D165" s="44">
        <v>1208201315</v>
      </c>
      <c r="E165" s="45">
        <v>43531</v>
      </c>
    </row>
    <row r="166" spans="1:5" x14ac:dyDescent="0.25">
      <c r="A166" s="43">
        <v>165</v>
      </c>
      <c r="B166" s="44" t="s">
        <v>506</v>
      </c>
      <c r="C166" s="50">
        <v>1850.09</v>
      </c>
      <c r="D166" s="44">
        <v>1208201316</v>
      </c>
      <c r="E166" s="45">
        <v>43595</v>
      </c>
    </row>
    <row r="167" spans="1:5" x14ac:dyDescent="0.25">
      <c r="A167" s="43">
        <v>166</v>
      </c>
      <c r="B167" s="44" t="s">
        <v>507</v>
      </c>
      <c r="C167" s="50">
        <v>5000</v>
      </c>
      <c r="D167" s="44">
        <v>120941192</v>
      </c>
      <c r="E167" s="45">
        <v>43612</v>
      </c>
    </row>
    <row r="168" spans="1:5" x14ac:dyDescent="0.25">
      <c r="A168" s="43">
        <v>167</v>
      </c>
      <c r="B168" s="44" t="s">
        <v>508</v>
      </c>
      <c r="C168" s="50">
        <v>4814.1499999999996</v>
      </c>
      <c r="D168" s="44">
        <v>120941093</v>
      </c>
      <c r="E168" s="45">
        <v>43567</v>
      </c>
    </row>
    <row r="169" spans="1:5" x14ac:dyDescent="0.25">
      <c r="A169" s="43">
        <v>168</v>
      </c>
      <c r="B169" s="44" t="s">
        <v>509</v>
      </c>
      <c r="C169" s="50">
        <v>6731</v>
      </c>
      <c r="D169" s="44">
        <v>120941094</v>
      </c>
      <c r="E169" s="45">
        <v>43619</v>
      </c>
    </row>
    <row r="170" spans="1:5" x14ac:dyDescent="0.25">
      <c r="A170" s="43">
        <v>169</v>
      </c>
      <c r="B170" s="44" t="s">
        <v>510</v>
      </c>
      <c r="C170" s="50">
        <v>1331.91</v>
      </c>
      <c r="D170" s="44">
        <v>120941095</v>
      </c>
      <c r="E170" s="45">
        <v>43567</v>
      </c>
    </row>
    <row r="171" spans="1:5" x14ac:dyDescent="0.25">
      <c r="A171" s="43">
        <v>170</v>
      </c>
      <c r="B171" s="44" t="s">
        <v>511</v>
      </c>
      <c r="C171" s="50">
        <v>501.47</v>
      </c>
      <c r="D171" s="44">
        <v>120941096</v>
      </c>
      <c r="E171" s="45">
        <v>43567</v>
      </c>
    </row>
    <row r="172" spans="1:5" x14ac:dyDescent="0.25">
      <c r="A172" s="43">
        <v>171</v>
      </c>
      <c r="B172" s="44" t="s">
        <v>512</v>
      </c>
      <c r="C172" s="50">
        <v>691.36</v>
      </c>
      <c r="D172" s="44">
        <v>120941097</v>
      </c>
      <c r="E172" s="45">
        <v>43567</v>
      </c>
    </row>
    <row r="173" spans="1:5" x14ac:dyDescent="0.25">
      <c r="A173" s="43">
        <v>172</v>
      </c>
      <c r="B173" s="44" t="s">
        <v>513</v>
      </c>
      <c r="C173" s="50">
        <v>592.41</v>
      </c>
      <c r="D173" s="44">
        <v>120941098</v>
      </c>
      <c r="E173" s="45">
        <v>43567</v>
      </c>
    </row>
    <row r="174" spans="1:5" x14ac:dyDescent="0.25">
      <c r="A174" s="43">
        <v>173</v>
      </c>
      <c r="B174" s="44" t="s">
        <v>514</v>
      </c>
      <c r="C174" s="50">
        <v>861.2</v>
      </c>
      <c r="D174" s="44">
        <v>120941099</v>
      </c>
      <c r="E174" s="45">
        <v>43567</v>
      </c>
    </row>
    <row r="175" spans="1:5" x14ac:dyDescent="0.25">
      <c r="A175" s="43">
        <v>174</v>
      </c>
      <c r="B175" s="44" t="s">
        <v>515</v>
      </c>
      <c r="C175" s="50">
        <v>1799.19</v>
      </c>
      <c r="D175" s="44">
        <v>120941146</v>
      </c>
      <c r="E175" s="45">
        <v>43556</v>
      </c>
    </row>
    <row r="176" spans="1:5" x14ac:dyDescent="0.25">
      <c r="A176" s="43">
        <v>175</v>
      </c>
      <c r="B176" s="44" t="s">
        <v>515</v>
      </c>
      <c r="C176" s="50">
        <v>1799.19</v>
      </c>
      <c r="D176" s="44">
        <v>120941148</v>
      </c>
      <c r="E176" s="45">
        <v>43556</v>
      </c>
    </row>
    <row r="177" spans="1:5" x14ac:dyDescent="0.25">
      <c r="A177" s="43">
        <v>176</v>
      </c>
      <c r="B177" s="44" t="s">
        <v>515</v>
      </c>
      <c r="C177" s="50">
        <v>1799.19</v>
      </c>
      <c r="D177" s="44">
        <v>120941147</v>
      </c>
      <c r="E177" s="45">
        <v>43556</v>
      </c>
    </row>
    <row r="178" spans="1:5" x14ac:dyDescent="0.25">
      <c r="A178" s="43">
        <v>177</v>
      </c>
      <c r="B178" s="44" t="s">
        <v>516</v>
      </c>
      <c r="C178" s="50">
        <v>652.19000000000005</v>
      </c>
      <c r="D178" s="44">
        <v>120941149</v>
      </c>
      <c r="E178" s="45">
        <v>43700</v>
      </c>
    </row>
    <row r="179" spans="1:5" x14ac:dyDescent="0.25">
      <c r="A179" s="43">
        <v>178</v>
      </c>
      <c r="B179" s="44" t="s">
        <v>517</v>
      </c>
      <c r="C179" s="50">
        <v>622.39</v>
      </c>
      <c r="D179" s="44">
        <v>163217</v>
      </c>
      <c r="E179" s="45">
        <v>38076</v>
      </c>
    </row>
    <row r="180" spans="1:5" x14ac:dyDescent="0.25">
      <c r="A180" s="43">
        <v>179</v>
      </c>
      <c r="B180" s="44" t="s">
        <v>516</v>
      </c>
      <c r="C180" s="50">
        <v>652.19000000000005</v>
      </c>
      <c r="D180" s="44">
        <v>120941150</v>
      </c>
      <c r="E180" s="45">
        <v>43700</v>
      </c>
    </row>
    <row r="181" spans="1:5" x14ac:dyDescent="0.25">
      <c r="A181" s="43">
        <v>180</v>
      </c>
      <c r="B181" s="44" t="s">
        <v>518</v>
      </c>
      <c r="C181" s="50">
        <v>977.68</v>
      </c>
      <c r="D181" s="44">
        <v>120941153</v>
      </c>
      <c r="E181" s="45">
        <v>43726</v>
      </c>
    </row>
    <row r="182" spans="1:5" x14ac:dyDescent="0.25">
      <c r="A182" s="43">
        <v>181</v>
      </c>
      <c r="B182" s="44" t="s">
        <v>519</v>
      </c>
      <c r="C182" s="50">
        <v>1308.01</v>
      </c>
      <c r="D182" s="44">
        <v>1208201317</v>
      </c>
      <c r="E182" s="45">
        <v>43720</v>
      </c>
    </row>
    <row r="183" spans="1:5" x14ac:dyDescent="0.25">
      <c r="A183" s="43">
        <v>182</v>
      </c>
      <c r="B183" s="44" t="s">
        <v>520</v>
      </c>
      <c r="C183" s="50">
        <v>1159.3599999999999</v>
      </c>
      <c r="D183" s="44">
        <v>12081010010</v>
      </c>
      <c r="E183" s="45">
        <v>43647</v>
      </c>
    </row>
    <row r="184" spans="1:5" x14ac:dyDescent="0.25">
      <c r="A184" s="43">
        <v>183</v>
      </c>
      <c r="B184" s="44" t="s">
        <v>521</v>
      </c>
      <c r="C184" s="50">
        <v>637.59</v>
      </c>
      <c r="D184" s="44">
        <v>12081010011</v>
      </c>
      <c r="E184" s="45">
        <v>43647</v>
      </c>
    </row>
    <row r="185" spans="1:5" x14ac:dyDescent="0.25">
      <c r="A185" s="43">
        <v>184</v>
      </c>
      <c r="B185" s="44" t="s">
        <v>522</v>
      </c>
      <c r="C185" s="50">
        <v>2203.04</v>
      </c>
      <c r="D185" s="44">
        <v>12081010012</v>
      </c>
      <c r="E185" s="45">
        <v>43647</v>
      </c>
    </row>
    <row r="186" spans="1:5" x14ac:dyDescent="0.25">
      <c r="A186" s="43">
        <v>186</v>
      </c>
      <c r="B186" s="44" t="s">
        <v>523</v>
      </c>
      <c r="C186" s="50">
        <v>774.4</v>
      </c>
      <c r="D186" s="44">
        <v>120941155</v>
      </c>
      <c r="E186" s="45">
        <v>43740</v>
      </c>
    </row>
    <row r="187" spans="1:5" x14ac:dyDescent="0.25">
      <c r="A187" s="43">
        <v>187</v>
      </c>
      <c r="B187" s="44" t="s">
        <v>524</v>
      </c>
      <c r="C187" s="50">
        <v>1128.93</v>
      </c>
      <c r="D187" s="44">
        <v>1208201318</v>
      </c>
      <c r="E187" s="45">
        <v>43789</v>
      </c>
    </row>
    <row r="188" spans="1:5" x14ac:dyDescent="0.25">
      <c r="A188" s="43">
        <v>188</v>
      </c>
      <c r="B188" s="44" t="s">
        <v>524</v>
      </c>
      <c r="C188" s="50">
        <v>1128.93</v>
      </c>
      <c r="D188" s="44">
        <v>1208201319</v>
      </c>
      <c r="E188" s="45">
        <v>43789</v>
      </c>
    </row>
    <row r="189" spans="1:5" x14ac:dyDescent="0.25">
      <c r="A189" s="43">
        <v>189</v>
      </c>
      <c r="B189" s="44" t="s">
        <v>524</v>
      </c>
      <c r="C189" s="50">
        <v>1128.93</v>
      </c>
      <c r="D189" s="44">
        <v>1208201321</v>
      </c>
      <c r="E189" s="45">
        <v>43789</v>
      </c>
    </row>
    <row r="190" spans="1:5" x14ac:dyDescent="0.25">
      <c r="A190" s="43">
        <v>190</v>
      </c>
      <c r="B190" s="44" t="s">
        <v>524</v>
      </c>
      <c r="C190" s="50">
        <v>1128.93</v>
      </c>
      <c r="D190" s="44">
        <v>1208201322</v>
      </c>
      <c r="E190" s="45">
        <v>43789</v>
      </c>
    </row>
    <row r="191" spans="1:5" x14ac:dyDescent="0.25">
      <c r="A191" s="43">
        <v>191</v>
      </c>
      <c r="B191" s="44" t="s">
        <v>525</v>
      </c>
      <c r="C191" s="50">
        <v>979.95</v>
      </c>
      <c r="D191" s="44">
        <v>1208201323</v>
      </c>
      <c r="E191" s="45">
        <v>43789</v>
      </c>
    </row>
    <row r="192" spans="1:5" x14ac:dyDescent="0.25">
      <c r="A192" s="43">
        <v>192</v>
      </c>
      <c r="B192" s="44" t="s">
        <v>526</v>
      </c>
      <c r="C192" s="50">
        <v>898.06</v>
      </c>
      <c r="D192" s="44">
        <v>1208201324</v>
      </c>
      <c r="E192" s="45">
        <v>43804</v>
      </c>
    </row>
    <row r="193" spans="1:5" x14ac:dyDescent="0.25">
      <c r="A193" s="43">
        <v>193</v>
      </c>
      <c r="B193" s="44" t="s">
        <v>526</v>
      </c>
      <c r="C193" s="50">
        <v>898.06</v>
      </c>
      <c r="D193" s="44">
        <v>1208201325</v>
      </c>
      <c r="E193" s="45">
        <v>43804</v>
      </c>
    </row>
    <row r="194" spans="1:5" x14ac:dyDescent="0.25">
      <c r="A194" s="43">
        <v>194</v>
      </c>
      <c r="B194" s="44" t="s">
        <v>527</v>
      </c>
      <c r="C194" s="50">
        <v>1973.3</v>
      </c>
      <c r="D194" s="44">
        <v>120941157</v>
      </c>
      <c r="E194" s="45">
        <v>43804</v>
      </c>
    </row>
    <row r="195" spans="1:5" x14ac:dyDescent="0.25">
      <c r="A195" s="43">
        <v>195</v>
      </c>
      <c r="B195" s="44" t="s">
        <v>528</v>
      </c>
      <c r="C195" s="50">
        <v>1113.2</v>
      </c>
      <c r="D195" s="44">
        <v>1208201328</v>
      </c>
      <c r="E195" s="45">
        <v>43812</v>
      </c>
    </row>
    <row r="196" spans="1:5" x14ac:dyDescent="0.25">
      <c r="A196" s="43">
        <v>196</v>
      </c>
      <c r="B196" s="44" t="s">
        <v>528</v>
      </c>
      <c r="C196" s="50">
        <v>1113.2</v>
      </c>
      <c r="D196" s="44">
        <v>1208201329</v>
      </c>
      <c r="E196" s="45">
        <v>43812</v>
      </c>
    </row>
    <row r="197" spans="1:5" x14ac:dyDescent="0.25">
      <c r="A197" s="43">
        <v>197</v>
      </c>
      <c r="B197" s="44" t="s">
        <v>529</v>
      </c>
      <c r="C197" s="50">
        <v>1535.49</v>
      </c>
      <c r="D197" s="44">
        <v>1208201330</v>
      </c>
      <c r="E197" s="45">
        <v>43822</v>
      </c>
    </row>
    <row r="198" spans="1:5" x14ac:dyDescent="0.25">
      <c r="A198" s="43">
        <v>198</v>
      </c>
      <c r="B198" s="44" t="s">
        <v>530</v>
      </c>
      <c r="C198" s="50">
        <v>1900.91</v>
      </c>
      <c r="D198" s="44">
        <v>1208201326</v>
      </c>
      <c r="E198" s="45">
        <v>43809</v>
      </c>
    </row>
    <row r="199" spans="1:5" x14ac:dyDescent="0.25">
      <c r="A199" s="43">
        <v>199</v>
      </c>
      <c r="B199" s="44" t="s">
        <v>531</v>
      </c>
      <c r="C199" s="50">
        <v>935.35</v>
      </c>
      <c r="D199" s="44">
        <v>120941158</v>
      </c>
      <c r="E199" s="45">
        <v>43829</v>
      </c>
    </row>
    <row r="200" spans="1:5" x14ac:dyDescent="0.25">
      <c r="A200" s="43">
        <v>200</v>
      </c>
      <c r="B200" s="44" t="s">
        <v>531</v>
      </c>
      <c r="C200" s="50">
        <v>864.65</v>
      </c>
      <c r="D200" s="44">
        <v>120941159</v>
      </c>
      <c r="E200" s="45">
        <v>43829</v>
      </c>
    </row>
    <row r="201" spans="1:5" x14ac:dyDescent="0.25">
      <c r="A201" s="43">
        <v>201</v>
      </c>
      <c r="B201" s="44" t="s">
        <v>532</v>
      </c>
      <c r="C201" s="50">
        <v>2089.75</v>
      </c>
      <c r="D201" s="44">
        <v>12081010014</v>
      </c>
      <c r="E201" s="45">
        <v>43906</v>
      </c>
    </row>
    <row r="202" spans="1:5" x14ac:dyDescent="0.25">
      <c r="A202" s="43">
        <v>202</v>
      </c>
      <c r="B202" s="44" t="s">
        <v>533</v>
      </c>
      <c r="C202" s="50">
        <v>828.85</v>
      </c>
      <c r="D202" s="44">
        <v>1208201331</v>
      </c>
      <c r="E202" s="45">
        <v>43920</v>
      </c>
    </row>
    <row r="203" spans="1:5" x14ac:dyDescent="0.25">
      <c r="A203" s="43">
        <v>203</v>
      </c>
      <c r="B203" s="44" t="s">
        <v>533</v>
      </c>
      <c r="C203" s="50">
        <v>828.85</v>
      </c>
      <c r="D203" s="44">
        <v>1208201332</v>
      </c>
      <c r="E203" s="45">
        <v>43920</v>
      </c>
    </row>
    <row r="204" spans="1:5" x14ac:dyDescent="0.25">
      <c r="A204" s="43">
        <v>204</v>
      </c>
      <c r="B204" s="44" t="s">
        <v>533</v>
      </c>
      <c r="C204" s="50">
        <v>828.85</v>
      </c>
      <c r="D204" s="44">
        <v>1208201333</v>
      </c>
      <c r="E204" s="45">
        <v>43920</v>
      </c>
    </row>
    <row r="205" spans="1:5" x14ac:dyDescent="0.25">
      <c r="A205" s="43">
        <v>205</v>
      </c>
      <c r="B205" s="44" t="s">
        <v>533</v>
      </c>
      <c r="C205" s="50">
        <v>828.85</v>
      </c>
      <c r="D205" s="44">
        <v>1208201334</v>
      </c>
      <c r="E205" s="45">
        <v>43920</v>
      </c>
    </row>
    <row r="206" spans="1:5" x14ac:dyDescent="0.25">
      <c r="A206" s="43">
        <v>206</v>
      </c>
      <c r="B206" s="44" t="s">
        <v>533</v>
      </c>
      <c r="C206" s="50">
        <v>828.85</v>
      </c>
      <c r="D206" s="44">
        <v>1208201336</v>
      </c>
      <c r="E206" s="45">
        <v>43920</v>
      </c>
    </row>
    <row r="207" spans="1:5" x14ac:dyDescent="0.25">
      <c r="A207" s="43">
        <v>207</v>
      </c>
      <c r="B207" s="44" t="s">
        <v>533</v>
      </c>
      <c r="C207" s="50">
        <v>828.85</v>
      </c>
      <c r="D207" s="44">
        <v>1208201337</v>
      </c>
      <c r="E207" s="45">
        <v>43920</v>
      </c>
    </row>
    <row r="208" spans="1:5" x14ac:dyDescent="0.25">
      <c r="A208" s="43">
        <v>208</v>
      </c>
      <c r="B208" s="44" t="s">
        <v>533</v>
      </c>
      <c r="C208" s="50">
        <v>828.85</v>
      </c>
      <c r="D208" s="44">
        <v>1208201338</v>
      </c>
      <c r="E208" s="45">
        <v>43920</v>
      </c>
    </row>
    <row r="209" spans="1:5" x14ac:dyDescent="0.25">
      <c r="A209" s="43">
        <v>209</v>
      </c>
      <c r="B209" s="44" t="s">
        <v>533</v>
      </c>
      <c r="C209" s="50">
        <v>828.85</v>
      </c>
      <c r="D209" s="44">
        <v>1208201340</v>
      </c>
      <c r="E209" s="45">
        <v>43920</v>
      </c>
    </row>
    <row r="210" spans="1:5" x14ac:dyDescent="0.25">
      <c r="A210" s="43">
        <v>210</v>
      </c>
      <c r="B210" s="44" t="s">
        <v>534</v>
      </c>
      <c r="C210" s="50">
        <v>2214.3000000000002</v>
      </c>
      <c r="D210" s="44">
        <v>1208201341</v>
      </c>
      <c r="E210" s="45">
        <v>43948</v>
      </c>
    </row>
    <row r="211" spans="1:5" x14ac:dyDescent="0.25">
      <c r="A211" s="43">
        <v>211</v>
      </c>
      <c r="B211" s="44" t="s">
        <v>535</v>
      </c>
      <c r="C211" s="50">
        <v>1238.25</v>
      </c>
      <c r="D211" s="44">
        <v>120941162</v>
      </c>
      <c r="E211" s="45">
        <v>44004</v>
      </c>
    </row>
    <row r="212" spans="1:5" x14ac:dyDescent="0.25">
      <c r="A212" s="43">
        <v>212</v>
      </c>
      <c r="B212" s="44" t="s">
        <v>536</v>
      </c>
      <c r="C212" s="50">
        <v>2042.48</v>
      </c>
      <c r="D212" s="44">
        <v>120941166</v>
      </c>
      <c r="E212" s="45">
        <v>44013</v>
      </c>
    </row>
    <row r="213" spans="1:5" x14ac:dyDescent="0.25">
      <c r="A213" s="43">
        <v>213</v>
      </c>
      <c r="B213" s="44" t="s">
        <v>515</v>
      </c>
      <c r="C213" s="50">
        <v>1542.35</v>
      </c>
      <c r="D213" s="44">
        <v>120941167</v>
      </c>
      <c r="E213" s="45">
        <v>44019</v>
      </c>
    </row>
    <row r="214" spans="1:5" x14ac:dyDescent="0.25">
      <c r="A214" s="43">
        <v>214</v>
      </c>
      <c r="B214" s="44" t="s">
        <v>537</v>
      </c>
      <c r="C214" s="50">
        <v>1195.82</v>
      </c>
      <c r="D214" s="44">
        <v>120941168</v>
      </c>
      <c r="E214" s="45">
        <v>44019</v>
      </c>
    </row>
    <row r="215" spans="1:5" x14ac:dyDescent="0.25">
      <c r="A215" s="43">
        <v>215</v>
      </c>
      <c r="B215" s="44" t="s">
        <v>538</v>
      </c>
      <c r="C215" s="50">
        <v>1099.8900000000001</v>
      </c>
      <c r="D215" s="44">
        <v>1208201351</v>
      </c>
      <c r="E215" s="45">
        <v>44098</v>
      </c>
    </row>
    <row r="216" spans="1:5" x14ac:dyDescent="0.25">
      <c r="A216" s="43">
        <v>216</v>
      </c>
      <c r="B216" s="44" t="s">
        <v>539</v>
      </c>
      <c r="C216" s="50">
        <v>1099.8900000000001</v>
      </c>
      <c r="D216" s="44">
        <v>1208201352</v>
      </c>
      <c r="E216" s="45">
        <v>44098</v>
      </c>
    </row>
    <row r="217" spans="1:5" x14ac:dyDescent="0.25">
      <c r="A217" s="43">
        <v>217</v>
      </c>
      <c r="B217" s="44" t="s">
        <v>539</v>
      </c>
      <c r="C217" s="50">
        <v>1099.8900000000001</v>
      </c>
      <c r="D217" s="44">
        <v>1208201353</v>
      </c>
      <c r="E217" s="45">
        <v>44098</v>
      </c>
    </row>
    <row r="218" spans="1:5" x14ac:dyDescent="0.25">
      <c r="A218" s="43">
        <v>218</v>
      </c>
      <c r="B218" s="44" t="s">
        <v>540</v>
      </c>
      <c r="C218" s="50">
        <v>990.99</v>
      </c>
      <c r="D218" s="44">
        <v>1208201354</v>
      </c>
      <c r="E218" s="45">
        <v>44104</v>
      </c>
    </row>
    <row r="219" spans="1:5" x14ac:dyDescent="0.25">
      <c r="A219" s="43">
        <v>219</v>
      </c>
      <c r="B219" s="46" t="s">
        <v>541</v>
      </c>
      <c r="C219" s="51">
        <v>66082.94</v>
      </c>
      <c r="D219" s="46">
        <v>120941170</v>
      </c>
      <c r="E219" s="47">
        <v>44043</v>
      </c>
    </row>
    <row r="220" spans="1:5" x14ac:dyDescent="0.25">
      <c r="A220" s="43">
        <v>220</v>
      </c>
      <c r="B220" s="44" t="s">
        <v>542</v>
      </c>
      <c r="C220" s="50">
        <v>1379.4</v>
      </c>
      <c r="D220" s="44">
        <v>120941171</v>
      </c>
      <c r="E220" s="45">
        <v>44043</v>
      </c>
    </row>
    <row r="221" spans="1:5" x14ac:dyDescent="0.25">
      <c r="A221" s="43">
        <v>221</v>
      </c>
      <c r="B221" s="44" t="s">
        <v>543</v>
      </c>
      <c r="C221" s="50">
        <v>1300</v>
      </c>
      <c r="D221" s="44">
        <v>120941172</v>
      </c>
      <c r="E221" s="45">
        <v>44043</v>
      </c>
    </row>
    <row r="222" spans="1:5" x14ac:dyDescent="0.25">
      <c r="A222" s="43">
        <v>222</v>
      </c>
      <c r="B222" s="44" t="s">
        <v>544</v>
      </c>
      <c r="C222" s="50">
        <v>1038.8</v>
      </c>
      <c r="D222" s="44">
        <v>12081010015</v>
      </c>
      <c r="E222" s="45">
        <v>44131</v>
      </c>
    </row>
    <row r="223" spans="1:5" x14ac:dyDescent="0.25">
      <c r="A223" s="43">
        <v>223</v>
      </c>
      <c r="B223" s="44" t="s">
        <v>545</v>
      </c>
      <c r="C223" s="50">
        <v>3590.99</v>
      </c>
      <c r="D223" s="44">
        <v>120941173</v>
      </c>
      <c r="E223" s="45">
        <v>44105</v>
      </c>
    </row>
    <row r="224" spans="1:5" x14ac:dyDescent="0.25">
      <c r="A224" s="43">
        <v>224</v>
      </c>
      <c r="B224" s="44" t="s">
        <v>546</v>
      </c>
      <c r="C224" s="50">
        <v>970.42</v>
      </c>
      <c r="D224" s="44">
        <v>1208201356</v>
      </c>
      <c r="E224" s="45">
        <v>44169</v>
      </c>
    </row>
    <row r="225" spans="1:5" x14ac:dyDescent="0.25">
      <c r="A225" s="43">
        <v>225</v>
      </c>
      <c r="B225" s="44" t="s">
        <v>546</v>
      </c>
      <c r="C225" s="50">
        <v>970.42</v>
      </c>
      <c r="D225" s="44">
        <v>1208201357</v>
      </c>
      <c r="E225" s="45">
        <v>44169</v>
      </c>
    </row>
    <row r="226" spans="1:5" x14ac:dyDescent="0.25">
      <c r="A226" s="43">
        <v>226</v>
      </c>
      <c r="B226" s="44" t="s">
        <v>546</v>
      </c>
      <c r="C226" s="50">
        <v>970.42</v>
      </c>
      <c r="D226" s="44">
        <v>1208201358</v>
      </c>
      <c r="E226" s="45">
        <v>44169</v>
      </c>
    </row>
    <row r="227" spans="1:5" x14ac:dyDescent="0.25">
      <c r="A227" s="43">
        <v>227</v>
      </c>
      <c r="B227" s="44" t="s">
        <v>546</v>
      </c>
      <c r="C227" s="50">
        <v>970.42</v>
      </c>
      <c r="D227" s="44">
        <v>1208201359</v>
      </c>
      <c r="E227" s="45">
        <v>44169</v>
      </c>
    </row>
    <row r="228" spans="1:5" x14ac:dyDescent="0.25">
      <c r="A228" s="43">
        <v>228</v>
      </c>
      <c r="B228" s="44" t="s">
        <v>546</v>
      </c>
      <c r="C228" s="50">
        <v>970.42</v>
      </c>
      <c r="D228" s="44">
        <v>1208201360</v>
      </c>
      <c r="E228" s="45">
        <v>44169</v>
      </c>
    </row>
    <row r="229" spans="1:5" x14ac:dyDescent="0.25">
      <c r="A229" s="43">
        <v>229</v>
      </c>
      <c r="B229" s="44" t="s">
        <v>546</v>
      </c>
      <c r="C229" s="50">
        <v>970.42</v>
      </c>
      <c r="D229" s="44">
        <v>1208201361</v>
      </c>
      <c r="E229" s="45">
        <v>44169</v>
      </c>
    </row>
    <row r="230" spans="1:5" x14ac:dyDescent="0.25">
      <c r="A230" s="43">
        <v>230</v>
      </c>
      <c r="B230" s="44" t="s">
        <v>547</v>
      </c>
      <c r="C230" s="50">
        <v>1175.21</v>
      </c>
      <c r="D230" s="44">
        <v>1208201362</v>
      </c>
      <c r="E230" s="45">
        <v>44175</v>
      </c>
    </row>
    <row r="231" spans="1:5" x14ac:dyDescent="0.25">
      <c r="A231" s="43">
        <v>231</v>
      </c>
      <c r="B231" s="44" t="s">
        <v>547</v>
      </c>
      <c r="C231" s="50">
        <v>1175.21</v>
      </c>
      <c r="D231" s="44">
        <v>1208201363</v>
      </c>
      <c r="E231" s="45">
        <v>44175</v>
      </c>
    </row>
    <row r="232" spans="1:5" x14ac:dyDescent="0.25">
      <c r="A232" s="43">
        <v>232</v>
      </c>
      <c r="B232" s="44" t="s">
        <v>547</v>
      </c>
      <c r="C232" s="50">
        <v>1175.21</v>
      </c>
      <c r="D232" s="44">
        <v>1208201364</v>
      </c>
      <c r="E232" s="45">
        <v>44175</v>
      </c>
    </row>
    <row r="233" spans="1:5" x14ac:dyDescent="0.25">
      <c r="A233" s="43">
        <v>233</v>
      </c>
      <c r="B233" s="44" t="s">
        <v>547</v>
      </c>
      <c r="C233" s="50">
        <v>1175.21</v>
      </c>
      <c r="D233" s="44">
        <v>1208201365</v>
      </c>
      <c r="E233" s="45">
        <v>44175</v>
      </c>
    </row>
    <row r="234" spans="1:5" x14ac:dyDescent="0.25">
      <c r="A234" s="43">
        <v>234</v>
      </c>
      <c r="B234" s="44" t="s">
        <v>547</v>
      </c>
      <c r="C234" s="50">
        <v>1175.21</v>
      </c>
      <c r="D234" s="44">
        <v>1208201366</v>
      </c>
      <c r="E234" s="45">
        <v>44175</v>
      </c>
    </row>
    <row r="235" spans="1:5" x14ac:dyDescent="0.25">
      <c r="A235" s="43">
        <v>235</v>
      </c>
      <c r="B235" s="44" t="s">
        <v>547</v>
      </c>
      <c r="C235" s="50">
        <v>1175.21</v>
      </c>
      <c r="D235" s="44">
        <v>1208201367</v>
      </c>
      <c r="E235" s="45">
        <v>44175</v>
      </c>
    </row>
    <row r="236" spans="1:5" x14ac:dyDescent="0.25">
      <c r="A236" s="43">
        <v>236</v>
      </c>
      <c r="B236" s="44" t="s">
        <v>547</v>
      </c>
      <c r="C236" s="50">
        <v>1175.22</v>
      </c>
      <c r="D236" s="44">
        <v>1208201368</v>
      </c>
      <c r="E236" s="45">
        <v>44175</v>
      </c>
    </row>
    <row r="237" spans="1:5" x14ac:dyDescent="0.25">
      <c r="A237" s="43">
        <v>237</v>
      </c>
      <c r="B237" s="44" t="s">
        <v>547</v>
      </c>
      <c r="C237" s="50">
        <v>1175.22</v>
      </c>
      <c r="D237" s="44">
        <v>1208201369</v>
      </c>
      <c r="E237" s="45">
        <v>44175</v>
      </c>
    </row>
    <row r="238" spans="1:5" x14ac:dyDescent="0.25">
      <c r="A238" s="43">
        <v>238</v>
      </c>
      <c r="B238" s="44" t="s">
        <v>548</v>
      </c>
      <c r="C238" s="50">
        <v>890</v>
      </c>
      <c r="D238" s="44">
        <v>12081010021</v>
      </c>
      <c r="E238" s="45">
        <v>44180</v>
      </c>
    </row>
    <row r="239" spans="1:5" x14ac:dyDescent="0.25">
      <c r="A239" s="43">
        <v>239</v>
      </c>
      <c r="B239" s="44" t="s">
        <v>549</v>
      </c>
      <c r="C239" s="50">
        <v>1610</v>
      </c>
      <c r="D239" s="44">
        <v>12081010022</v>
      </c>
      <c r="E239" s="45">
        <v>44181</v>
      </c>
    </row>
    <row r="240" spans="1:5" x14ac:dyDescent="0.25">
      <c r="A240" s="43">
        <v>240</v>
      </c>
      <c r="B240" s="44" t="s">
        <v>550</v>
      </c>
      <c r="C240" s="50">
        <v>919.6</v>
      </c>
      <c r="D240" s="44">
        <v>120941175</v>
      </c>
      <c r="E240" s="45">
        <v>44182</v>
      </c>
    </row>
    <row r="241" spans="1:5" x14ac:dyDescent="0.25">
      <c r="A241" s="43">
        <v>241</v>
      </c>
      <c r="B241" s="44" t="s">
        <v>551</v>
      </c>
      <c r="C241" s="50">
        <v>932.28</v>
      </c>
      <c r="D241" s="44">
        <v>120941176</v>
      </c>
      <c r="E241" s="45">
        <v>44181</v>
      </c>
    </row>
    <row r="242" spans="1:5" x14ac:dyDescent="0.25">
      <c r="A242" s="43">
        <v>242</v>
      </c>
      <c r="B242" s="46" t="s">
        <v>552</v>
      </c>
      <c r="C242" s="51">
        <v>926.86</v>
      </c>
      <c r="D242" s="46">
        <v>120941177</v>
      </c>
      <c r="E242" s="47">
        <v>44181</v>
      </c>
    </row>
    <row r="243" spans="1:5" x14ac:dyDescent="0.25">
      <c r="A243" s="43">
        <v>243</v>
      </c>
      <c r="B243" s="46" t="s">
        <v>553</v>
      </c>
      <c r="C243" s="51">
        <v>926.86</v>
      </c>
      <c r="D243" s="46">
        <v>120941178</v>
      </c>
      <c r="E243" s="47">
        <v>44181</v>
      </c>
    </row>
    <row r="244" spans="1:5" x14ac:dyDescent="0.25">
      <c r="A244" s="43">
        <v>244</v>
      </c>
      <c r="B244" s="46" t="s">
        <v>554</v>
      </c>
      <c r="C244" s="51">
        <v>1247.51</v>
      </c>
      <c r="D244" s="46">
        <v>120941179</v>
      </c>
      <c r="E244" s="47">
        <v>44181</v>
      </c>
    </row>
    <row r="245" spans="1:5" x14ac:dyDescent="0.25">
      <c r="A245" s="43">
        <v>245</v>
      </c>
      <c r="B245" s="44" t="s">
        <v>555</v>
      </c>
      <c r="C245" s="50">
        <v>965.58</v>
      </c>
      <c r="D245" s="44">
        <v>1208201374</v>
      </c>
      <c r="E245" s="45">
        <v>44246</v>
      </c>
    </row>
    <row r="246" spans="1:5" x14ac:dyDescent="0.25">
      <c r="A246" s="43">
        <v>246</v>
      </c>
      <c r="B246" s="44" t="s">
        <v>555</v>
      </c>
      <c r="C246" s="50">
        <v>965.58</v>
      </c>
      <c r="D246" s="44">
        <v>1208201375</v>
      </c>
      <c r="E246" s="45">
        <v>44246</v>
      </c>
    </row>
    <row r="247" spans="1:5" x14ac:dyDescent="0.25">
      <c r="A247" s="43">
        <v>247</v>
      </c>
      <c r="B247" s="44" t="s">
        <v>555</v>
      </c>
      <c r="C247" s="50">
        <v>965.58</v>
      </c>
      <c r="D247" s="44">
        <v>1208201376</v>
      </c>
      <c r="E247" s="45">
        <v>44246</v>
      </c>
    </row>
    <row r="248" spans="1:5" x14ac:dyDescent="0.25">
      <c r="A248" s="43">
        <v>248</v>
      </c>
      <c r="B248" s="44" t="s">
        <v>556</v>
      </c>
      <c r="C248" s="50">
        <v>920.2</v>
      </c>
      <c r="D248" s="44">
        <v>1208201377</v>
      </c>
      <c r="E248" s="45">
        <v>44251</v>
      </c>
    </row>
    <row r="249" spans="1:5" x14ac:dyDescent="0.25">
      <c r="A249" s="43">
        <v>249</v>
      </c>
      <c r="B249" s="44" t="s">
        <v>556</v>
      </c>
      <c r="C249" s="50">
        <v>920.2</v>
      </c>
      <c r="D249" s="44">
        <v>1208201378</v>
      </c>
      <c r="E249" s="45">
        <v>44251</v>
      </c>
    </row>
    <row r="250" spans="1:5" x14ac:dyDescent="0.25">
      <c r="A250" s="43">
        <v>250</v>
      </c>
      <c r="B250" s="44" t="s">
        <v>556</v>
      </c>
      <c r="C250" s="50">
        <v>920.2</v>
      </c>
      <c r="D250" s="44">
        <v>1208201379</v>
      </c>
      <c r="E250" s="45">
        <v>44251</v>
      </c>
    </row>
    <row r="251" spans="1:5" x14ac:dyDescent="0.25">
      <c r="A251" s="43">
        <v>251</v>
      </c>
      <c r="B251" s="44" t="s">
        <v>556</v>
      </c>
      <c r="C251" s="50">
        <v>920.2</v>
      </c>
      <c r="D251" s="44">
        <v>1208201380</v>
      </c>
      <c r="E251" s="45">
        <v>44251</v>
      </c>
    </row>
    <row r="252" spans="1:5" x14ac:dyDescent="0.25">
      <c r="A252" s="43">
        <v>252</v>
      </c>
      <c r="B252" s="44" t="s">
        <v>556</v>
      </c>
      <c r="C252" s="50">
        <v>920.2</v>
      </c>
      <c r="D252" s="44">
        <v>1208201381</v>
      </c>
      <c r="E252" s="45">
        <v>44251</v>
      </c>
    </row>
    <row r="253" spans="1:5" x14ac:dyDescent="0.25">
      <c r="A253" s="43">
        <v>253</v>
      </c>
      <c r="B253" s="44" t="s">
        <v>556</v>
      </c>
      <c r="C253" s="50">
        <v>920.2</v>
      </c>
      <c r="D253" s="44">
        <v>1208201382</v>
      </c>
      <c r="E253" s="45">
        <v>44251</v>
      </c>
    </row>
    <row r="254" spans="1:5" x14ac:dyDescent="0.25">
      <c r="A254" s="43">
        <v>254</v>
      </c>
      <c r="B254" s="44" t="s">
        <v>556</v>
      </c>
      <c r="C254" s="50">
        <v>920.2</v>
      </c>
      <c r="D254" s="44">
        <v>1208201384</v>
      </c>
      <c r="E254" s="45">
        <v>44251</v>
      </c>
    </row>
    <row r="255" spans="1:5" x14ac:dyDescent="0.25">
      <c r="A255" s="43">
        <v>255</v>
      </c>
      <c r="B255" s="44" t="s">
        <v>556</v>
      </c>
      <c r="C255" s="50">
        <v>920.2</v>
      </c>
      <c r="D255" s="44">
        <v>1208201385</v>
      </c>
      <c r="E255" s="45">
        <v>44251</v>
      </c>
    </row>
    <row r="256" spans="1:5" x14ac:dyDescent="0.25">
      <c r="A256" s="43">
        <v>256</v>
      </c>
      <c r="B256" s="44" t="s">
        <v>556</v>
      </c>
      <c r="C256" s="50">
        <v>920.2</v>
      </c>
      <c r="D256" s="44">
        <v>1208201386</v>
      </c>
      <c r="E256" s="45">
        <v>44251</v>
      </c>
    </row>
    <row r="257" spans="1:5" x14ac:dyDescent="0.25">
      <c r="A257" s="43">
        <v>257</v>
      </c>
      <c r="B257" s="44" t="s">
        <v>556</v>
      </c>
      <c r="C257" s="50">
        <v>920.21</v>
      </c>
      <c r="D257" s="44">
        <v>1208201389</v>
      </c>
      <c r="E257" s="45">
        <v>44251</v>
      </c>
    </row>
    <row r="258" spans="1:5" x14ac:dyDescent="0.25">
      <c r="A258" s="43">
        <v>258</v>
      </c>
      <c r="B258" s="44" t="s">
        <v>556</v>
      </c>
      <c r="C258" s="50">
        <v>920.21</v>
      </c>
      <c r="D258" s="44">
        <v>1208201390</v>
      </c>
      <c r="E258" s="45">
        <v>44251</v>
      </c>
    </row>
    <row r="259" spans="1:5" x14ac:dyDescent="0.25">
      <c r="A259" s="43">
        <v>259</v>
      </c>
      <c r="B259" s="44" t="s">
        <v>556</v>
      </c>
      <c r="C259" s="50">
        <v>920.21</v>
      </c>
      <c r="D259" s="44">
        <v>1208201391</v>
      </c>
      <c r="E259" s="45">
        <v>44251</v>
      </c>
    </row>
    <row r="260" spans="1:5" x14ac:dyDescent="0.25">
      <c r="A260" s="43">
        <v>260</v>
      </c>
      <c r="B260" s="44" t="s">
        <v>556</v>
      </c>
      <c r="C260" s="50">
        <v>920.21</v>
      </c>
      <c r="D260" s="44">
        <v>1208201392</v>
      </c>
      <c r="E260" s="45">
        <v>44251</v>
      </c>
    </row>
    <row r="261" spans="1:5" x14ac:dyDescent="0.25">
      <c r="A261" s="43">
        <v>261</v>
      </c>
      <c r="B261" s="44" t="s">
        <v>556</v>
      </c>
      <c r="C261" s="50">
        <v>920.21</v>
      </c>
      <c r="D261" s="44">
        <v>1208201393</v>
      </c>
      <c r="E261" s="45">
        <v>44251</v>
      </c>
    </row>
    <row r="262" spans="1:5" x14ac:dyDescent="0.25">
      <c r="A262" s="43">
        <v>262</v>
      </c>
      <c r="B262" s="44" t="s">
        <v>556</v>
      </c>
      <c r="C262" s="50">
        <v>920.21</v>
      </c>
      <c r="D262" s="44">
        <v>1208201396</v>
      </c>
      <c r="E262" s="45">
        <v>44251</v>
      </c>
    </row>
    <row r="263" spans="1:5" x14ac:dyDescent="0.25">
      <c r="A263" s="43">
        <v>263</v>
      </c>
      <c r="B263" s="44" t="s">
        <v>557</v>
      </c>
      <c r="C263" s="50">
        <v>1506.45</v>
      </c>
      <c r="D263" s="44">
        <v>1208201397</v>
      </c>
      <c r="E263" s="45">
        <v>44270</v>
      </c>
    </row>
    <row r="264" spans="1:5" x14ac:dyDescent="0.25">
      <c r="A264" s="43">
        <v>264</v>
      </c>
      <c r="B264" s="44" t="s">
        <v>558</v>
      </c>
      <c r="C264" s="50">
        <v>1312.85</v>
      </c>
      <c r="D264" s="44">
        <v>120941199</v>
      </c>
      <c r="E264" s="45">
        <v>44267</v>
      </c>
    </row>
    <row r="265" spans="1:5" x14ac:dyDescent="0.25">
      <c r="A265" s="43">
        <v>265</v>
      </c>
      <c r="B265" s="44" t="s">
        <v>559</v>
      </c>
      <c r="C265" s="50">
        <v>1191.8499999999999</v>
      </c>
      <c r="D265" s="44">
        <v>1208201399</v>
      </c>
      <c r="E265" s="45">
        <v>44285</v>
      </c>
    </row>
    <row r="266" spans="1:5" x14ac:dyDescent="0.25">
      <c r="A266" s="43">
        <v>266</v>
      </c>
      <c r="B266" s="44" t="s">
        <v>560</v>
      </c>
      <c r="C266" s="50">
        <v>1078.51</v>
      </c>
      <c r="D266" s="44">
        <v>1208201400</v>
      </c>
      <c r="E266" s="45">
        <v>44285</v>
      </c>
    </row>
    <row r="267" spans="1:5" x14ac:dyDescent="0.25">
      <c r="A267" s="43">
        <v>267</v>
      </c>
      <c r="B267" s="44" t="s">
        <v>561</v>
      </c>
      <c r="C267" s="50">
        <v>1290</v>
      </c>
      <c r="D267" s="44">
        <v>120941200</v>
      </c>
      <c r="E267" s="45">
        <v>44334</v>
      </c>
    </row>
    <row r="268" spans="1:5" x14ac:dyDescent="0.25">
      <c r="A268" s="43">
        <v>268</v>
      </c>
      <c r="B268" s="46" t="s">
        <v>562</v>
      </c>
      <c r="C268" s="50">
        <v>1191.8499999999999</v>
      </c>
      <c r="D268" s="44">
        <v>120941201</v>
      </c>
      <c r="E268" s="45">
        <v>44334</v>
      </c>
    </row>
    <row r="269" spans="1:5" x14ac:dyDescent="0.25">
      <c r="A269" s="43">
        <v>269</v>
      </c>
      <c r="B269" s="44" t="s">
        <v>563</v>
      </c>
      <c r="C269" s="50">
        <v>1022.11</v>
      </c>
      <c r="D269" s="44">
        <v>120941209</v>
      </c>
      <c r="E269" s="45">
        <v>44377</v>
      </c>
    </row>
    <row r="270" spans="1:5" x14ac:dyDescent="0.25">
      <c r="A270" s="43">
        <v>270</v>
      </c>
      <c r="B270" s="44" t="s">
        <v>564</v>
      </c>
      <c r="C270" s="50">
        <v>1417.6</v>
      </c>
      <c r="D270" s="44">
        <v>120941210</v>
      </c>
      <c r="E270" s="45">
        <v>44410</v>
      </c>
    </row>
    <row r="271" spans="1:5" x14ac:dyDescent="0.25">
      <c r="A271" s="43">
        <v>271</v>
      </c>
      <c r="B271" s="44" t="s">
        <v>565</v>
      </c>
      <c r="C271" s="50">
        <v>1417.6</v>
      </c>
      <c r="D271" s="44">
        <v>120941211</v>
      </c>
      <c r="E271" s="45">
        <v>44410</v>
      </c>
    </row>
    <row r="272" spans="1:5" x14ac:dyDescent="0.25">
      <c r="A272" s="43">
        <v>272</v>
      </c>
      <c r="B272" s="44" t="s">
        <v>566</v>
      </c>
      <c r="C272" s="50">
        <v>1417.6</v>
      </c>
      <c r="D272" s="44">
        <v>120941212</v>
      </c>
      <c r="E272" s="45">
        <v>44410</v>
      </c>
    </row>
    <row r="273" spans="1:5" x14ac:dyDescent="0.25">
      <c r="A273" s="43">
        <v>273</v>
      </c>
      <c r="B273" s="44" t="s">
        <v>567</v>
      </c>
      <c r="C273" s="50">
        <v>1417.6</v>
      </c>
      <c r="D273" s="44">
        <v>120941213</v>
      </c>
      <c r="E273" s="45">
        <v>44410</v>
      </c>
    </row>
    <row r="274" spans="1:5" x14ac:dyDescent="0.25">
      <c r="A274" s="43">
        <v>274</v>
      </c>
      <c r="B274" s="44" t="s">
        <v>568</v>
      </c>
      <c r="C274" s="50">
        <v>1417.6</v>
      </c>
      <c r="D274" s="44">
        <v>120941214</v>
      </c>
      <c r="E274" s="45">
        <v>44410</v>
      </c>
    </row>
    <row r="275" spans="1:5" x14ac:dyDescent="0.25">
      <c r="A275" s="43">
        <v>275</v>
      </c>
      <c r="B275" s="44" t="s">
        <v>569</v>
      </c>
      <c r="C275" s="50">
        <v>1417.6</v>
      </c>
      <c r="D275" s="44">
        <v>120941215</v>
      </c>
      <c r="E275" s="45">
        <v>44410</v>
      </c>
    </row>
    <row r="276" spans="1:5" x14ac:dyDescent="0.25">
      <c r="A276" s="43">
        <v>276</v>
      </c>
      <c r="B276" s="44" t="s">
        <v>570</v>
      </c>
      <c r="C276" s="50">
        <v>1417.6</v>
      </c>
      <c r="D276" s="44">
        <v>120941216</v>
      </c>
      <c r="E276" s="45">
        <v>44410</v>
      </c>
    </row>
    <row r="277" spans="1:5" x14ac:dyDescent="0.25">
      <c r="A277" s="43">
        <v>277</v>
      </c>
      <c r="B277" s="44" t="s">
        <v>571</v>
      </c>
      <c r="C277" s="50">
        <v>1397.55</v>
      </c>
      <c r="D277" s="44">
        <v>120941217</v>
      </c>
      <c r="E277" s="45">
        <v>44420</v>
      </c>
    </row>
    <row r="278" spans="1:5" x14ac:dyDescent="0.25">
      <c r="A278" s="43">
        <v>278</v>
      </c>
      <c r="B278" s="44" t="s">
        <v>572</v>
      </c>
      <c r="C278" s="50">
        <v>2450</v>
      </c>
      <c r="D278" s="44">
        <v>12081010024</v>
      </c>
      <c r="E278" s="45">
        <v>44470</v>
      </c>
    </row>
    <row r="279" spans="1:5" x14ac:dyDescent="0.25">
      <c r="A279" s="43">
        <v>279</v>
      </c>
      <c r="B279" s="44" t="s">
        <v>572</v>
      </c>
      <c r="C279" s="50">
        <v>2450</v>
      </c>
      <c r="D279" s="44">
        <v>12081010025</v>
      </c>
      <c r="E279" s="45">
        <v>44470</v>
      </c>
    </row>
    <row r="280" spans="1:5" x14ac:dyDescent="0.25">
      <c r="A280" s="43">
        <v>280</v>
      </c>
      <c r="B280" s="44" t="s">
        <v>572</v>
      </c>
      <c r="C280" s="50">
        <v>1340</v>
      </c>
      <c r="D280" s="44">
        <v>12081010026</v>
      </c>
      <c r="E280" s="45">
        <v>44470</v>
      </c>
    </row>
    <row r="281" spans="1:5" x14ac:dyDescent="0.25">
      <c r="A281" s="43">
        <v>281</v>
      </c>
      <c r="B281" s="44" t="s">
        <v>573</v>
      </c>
      <c r="C281" s="50">
        <v>558.39</v>
      </c>
      <c r="D281" s="44">
        <v>163204</v>
      </c>
      <c r="E281" s="45">
        <v>37620</v>
      </c>
    </row>
    <row r="282" spans="1:5" x14ac:dyDescent="0.25">
      <c r="A282" s="43">
        <v>282</v>
      </c>
      <c r="B282" s="44" t="s">
        <v>574</v>
      </c>
      <c r="C282" s="50">
        <v>1116.49</v>
      </c>
      <c r="D282" s="44">
        <v>163206</v>
      </c>
      <c r="E282" s="45">
        <v>37620</v>
      </c>
    </row>
    <row r="283" spans="1:5" x14ac:dyDescent="0.25">
      <c r="A283" s="43">
        <v>283</v>
      </c>
      <c r="B283" s="44" t="s">
        <v>575</v>
      </c>
      <c r="C283" s="50">
        <v>1375.56</v>
      </c>
      <c r="D283" s="44">
        <v>120941258</v>
      </c>
      <c r="E283" s="45">
        <v>44551</v>
      </c>
    </row>
    <row r="284" spans="1:5" x14ac:dyDescent="0.25">
      <c r="A284" s="43">
        <v>284</v>
      </c>
      <c r="B284" s="44" t="s">
        <v>576</v>
      </c>
      <c r="C284" s="50">
        <v>3760</v>
      </c>
      <c r="D284" s="44">
        <v>12081010023</v>
      </c>
      <c r="E284" s="45">
        <v>44552</v>
      </c>
    </row>
    <row r="285" spans="1:5" x14ac:dyDescent="0.25">
      <c r="A285" s="43">
        <v>285</v>
      </c>
      <c r="B285" s="44" t="s">
        <v>577</v>
      </c>
      <c r="C285" s="50">
        <v>1441.99</v>
      </c>
      <c r="D285" s="44">
        <v>120941259</v>
      </c>
      <c r="E285" s="45">
        <v>44557</v>
      </c>
    </row>
    <row r="286" spans="1:5" x14ac:dyDescent="0.25">
      <c r="A286" s="43">
        <v>286</v>
      </c>
      <c r="B286" s="44" t="s">
        <v>578</v>
      </c>
      <c r="C286" s="50">
        <v>1052.7</v>
      </c>
      <c r="D286" s="44">
        <v>1208201409</v>
      </c>
      <c r="E286" s="45">
        <v>44557</v>
      </c>
    </row>
    <row r="287" spans="1:5" x14ac:dyDescent="0.25">
      <c r="A287" s="43">
        <v>287</v>
      </c>
      <c r="B287" s="44" t="s">
        <v>579</v>
      </c>
      <c r="C287" s="50">
        <v>1052.7</v>
      </c>
      <c r="D287" s="44">
        <v>1208201410</v>
      </c>
      <c r="E287" s="45">
        <v>44557</v>
      </c>
    </row>
    <row r="288" spans="1:5" x14ac:dyDescent="0.25">
      <c r="A288" s="43">
        <v>288</v>
      </c>
      <c r="B288" s="44" t="s">
        <v>580</v>
      </c>
      <c r="C288" s="50">
        <v>1299.54</v>
      </c>
      <c r="D288" s="44">
        <v>1208201413</v>
      </c>
      <c r="E288" s="45">
        <v>44557</v>
      </c>
    </row>
    <row r="289" spans="1:5" x14ac:dyDescent="0.25">
      <c r="A289" s="43">
        <v>289</v>
      </c>
      <c r="B289" s="44" t="s">
        <v>580</v>
      </c>
      <c r="C289" s="50">
        <v>1299.54</v>
      </c>
      <c r="D289" s="44">
        <v>1208201414</v>
      </c>
      <c r="E289" s="45">
        <v>44557</v>
      </c>
    </row>
    <row r="290" spans="1:5" x14ac:dyDescent="0.25">
      <c r="A290" s="43">
        <v>290</v>
      </c>
      <c r="B290" s="44" t="s">
        <v>580</v>
      </c>
      <c r="C290" s="50">
        <v>1299.54</v>
      </c>
      <c r="D290" s="44">
        <v>1208201415</v>
      </c>
      <c r="E290" s="45">
        <v>44557</v>
      </c>
    </row>
    <row r="291" spans="1:5" x14ac:dyDescent="0.25">
      <c r="A291" s="43">
        <v>291</v>
      </c>
      <c r="B291" s="44" t="s">
        <v>580</v>
      </c>
      <c r="C291" s="50">
        <v>1299.54</v>
      </c>
      <c r="D291" s="44">
        <v>1208201443</v>
      </c>
      <c r="E291" s="45">
        <v>44557</v>
      </c>
    </row>
    <row r="292" spans="1:5" x14ac:dyDescent="0.25">
      <c r="A292" s="43">
        <v>292</v>
      </c>
      <c r="B292" s="44" t="s">
        <v>581</v>
      </c>
      <c r="C292" s="50">
        <v>717.53</v>
      </c>
      <c r="D292" s="44">
        <v>1208201442</v>
      </c>
      <c r="E292" s="45">
        <v>44637</v>
      </c>
    </row>
    <row r="293" spans="1:5" x14ac:dyDescent="0.25">
      <c r="A293" s="43">
        <v>293</v>
      </c>
      <c r="B293" s="44" t="s">
        <v>582</v>
      </c>
      <c r="C293" s="50">
        <v>1374.56</v>
      </c>
      <c r="D293" s="44">
        <v>1208201441</v>
      </c>
      <c r="E293" s="45">
        <v>44650</v>
      </c>
    </row>
    <row r="294" spans="1:5" x14ac:dyDescent="0.25">
      <c r="A294" s="43">
        <v>294</v>
      </c>
      <c r="B294" s="44" t="s">
        <v>583</v>
      </c>
      <c r="C294" s="50">
        <v>2100</v>
      </c>
      <c r="D294" s="44">
        <v>12081010027</v>
      </c>
      <c r="E294" s="45">
        <v>44693</v>
      </c>
    </row>
    <row r="295" spans="1:5" x14ac:dyDescent="0.25">
      <c r="A295" s="43">
        <v>295</v>
      </c>
      <c r="B295" s="46" t="s">
        <v>584</v>
      </c>
      <c r="C295" s="51">
        <v>819</v>
      </c>
      <c r="D295" s="46">
        <v>120941372</v>
      </c>
      <c r="E295" s="47">
        <v>44698</v>
      </c>
    </row>
    <row r="296" spans="1:5" x14ac:dyDescent="0.25">
      <c r="A296" s="43">
        <v>296</v>
      </c>
      <c r="B296" s="46" t="s">
        <v>585</v>
      </c>
      <c r="C296" s="51">
        <v>3753.24</v>
      </c>
      <c r="D296" s="46">
        <v>12054010014</v>
      </c>
      <c r="E296" s="47">
        <v>44691</v>
      </c>
    </row>
    <row r="297" spans="1:5" x14ac:dyDescent="0.25">
      <c r="A297" s="43">
        <v>297</v>
      </c>
      <c r="B297" s="46" t="s">
        <v>586</v>
      </c>
      <c r="C297" s="51">
        <v>1148.29</v>
      </c>
      <c r="D297" s="46">
        <v>1208201434</v>
      </c>
      <c r="E297" s="47">
        <v>44698</v>
      </c>
    </row>
    <row r="298" spans="1:5" x14ac:dyDescent="0.25">
      <c r="A298" s="43">
        <v>298</v>
      </c>
      <c r="B298" s="44" t="s">
        <v>587</v>
      </c>
      <c r="C298" s="50">
        <v>2399.96</v>
      </c>
      <c r="D298" s="44">
        <v>120941369</v>
      </c>
      <c r="E298" s="45">
        <v>44756</v>
      </c>
    </row>
    <row r="299" spans="1:5" x14ac:dyDescent="0.25">
      <c r="A299" s="43">
        <v>299</v>
      </c>
      <c r="B299" s="44" t="s">
        <v>588</v>
      </c>
      <c r="C299" s="50">
        <v>1504.94</v>
      </c>
      <c r="D299" s="44">
        <v>120941370</v>
      </c>
      <c r="E299" s="45">
        <v>44768</v>
      </c>
    </row>
    <row r="300" spans="1:5" x14ac:dyDescent="0.25">
      <c r="A300" s="43">
        <v>300</v>
      </c>
      <c r="B300" s="44" t="s">
        <v>589</v>
      </c>
      <c r="C300" s="50">
        <v>1504.94</v>
      </c>
      <c r="D300" s="44">
        <v>120943987</v>
      </c>
      <c r="E300" s="45">
        <v>44768</v>
      </c>
    </row>
    <row r="301" spans="1:5" x14ac:dyDescent="0.25">
      <c r="A301" s="43">
        <v>301</v>
      </c>
      <c r="B301" s="44" t="s">
        <v>590</v>
      </c>
      <c r="C301" s="50">
        <v>1504.94</v>
      </c>
      <c r="D301" s="44">
        <v>120941372</v>
      </c>
      <c r="E301" s="45">
        <v>44768</v>
      </c>
    </row>
    <row r="302" spans="1:5" x14ac:dyDescent="0.25">
      <c r="A302" s="43">
        <v>302</v>
      </c>
      <c r="B302" s="44" t="s">
        <v>591</v>
      </c>
      <c r="C302" s="50">
        <v>1504.94</v>
      </c>
      <c r="D302" s="44">
        <v>120941373</v>
      </c>
      <c r="E302" s="45">
        <v>44768</v>
      </c>
    </row>
    <row r="303" spans="1:5" x14ac:dyDescent="0.25">
      <c r="A303" s="43">
        <v>303</v>
      </c>
      <c r="B303" s="44" t="s">
        <v>592</v>
      </c>
      <c r="C303" s="50">
        <v>1504.94</v>
      </c>
      <c r="D303" s="44">
        <v>120941374</v>
      </c>
      <c r="E303" s="45">
        <v>44768</v>
      </c>
    </row>
    <row r="304" spans="1:5" x14ac:dyDescent="0.25">
      <c r="A304" s="43">
        <v>304</v>
      </c>
      <c r="B304" s="44" t="s">
        <v>593</v>
      </c>
      <c r="C304" s="50">
        <v>1504.94</v>
      </c>
      <c r="D304" s="44">
        <v>120941375</v>
      </c>
      <c r="E304" s="45">
        <v>44768</v>
      </c>
    </row>
    <row r="305" spans="1:5" x14ac:dyDescent="0.25">
      <c r="A305" s="43">
        <v>305</v>
      </c>
      <c r="B305" s="44" t="s">
        <v>594</v>
      </c>
      <c r="C305" s="50">
        <v>1504.93</v>
      </c>
      <c r="D305" s="44">
        <v>120941376</v>
      </c>
      <c r="E305" s="45">
        <v>44768</v>
      </c>
    </row>
    <row r="306" spans="1:5" x14ac:dyDescent="0.25">
      <c r="A306" s="43">
        <v>306</v>
      </c>
      <c r="B306" s="44" t="s">
        <v>595</v>
      </c>
      <c r="C306" s="50">
        <v>1504.93</v>
      </c>
      <c r="D306" s="44">
        <v>120941377</v>
      </c>
      <c r="E306" s="45">
        <v>44768</v>
      </c>
    </row>
    <row r="307" spans="1:5" x14ac:dyDescent="0.25">
      <c r="A307" s="43">
        <v>307</v>
      </c>
      <c r="B307" s="44" t="s">
        <v>596</v>
      </c>
      <c r="C307" s="50">
        <v>555.29999999999995</v>
      </c>
      <c r="D307" s="44">
        <v>12081010030</v>
      </c>
      <c r="E307" s="45">
        <v>44803</v>
      </c>
    </row>
    <row r="308" spans="1:5" x14ac:dyDescent="0.25">
      <c r="A308" s="43">
        <v>308</v>
      </c>
      <c r="B308" s="44" t="s">
        <v>596</v>
      </c>
      <c r="C308" s="50">
        <v>555.29999999999995</v>
      </c>
      <c r="D308" s="44">
        <v>12081010031</v>
      </c>
      <c r="E308" s="45">
        <v>44803</v>
      </c>
    </row>
    <row r="309" spans="1:5" x14ac:dyDescent="0.25">
      <c r="A309" s="43">
        <v>309</v>
      </c>
      <c r="B309" s="44" t="s">
        <v>597</v>
      </c>
      <c r="C309" s="50">
        <v>1477.8</v>
      </c>
      <c r="D309" s="44">
        <v>12081010032</v>
      </c>
      <c r="E309" s="45">
        <v>44803</v>
      </c>
    </row>
    <row r="310" spans="1:5" x14ac:dyDescent="0.25">
      <c r="A310" s="43">
        <v>310</v>
      </c>
      <c r="B310" s="44" t="s">
        <v>598</v>
      </c>
      <c r="C310" s="50">
        <v>1745.1</v>
      </c>
      <c r="D310" s="44">
        <v>12081010033</v>
      </c>
      <c r="E310" s="45">
        <v>44803</v>
      </c>
    </row>
    <row r="311" spans="1:5" x14ac:dyDescent="0.25">
      <c r="A311" s="43">
        <v>311</v>
      </c>
      <c r="B311" s="44" t="s">
        <v>599</v>
      </c>
      <c r="C311" s="50">
        <v>5008.1899999999996</v>
      </c>
      <c r="D311" s="44">
        <v>120941378</v>
      </c>
      <c r="E311" s="45">
        <v>44803</v>
      </c>
    </row>
    <row r="312" spans="1:5" x14ac:dyDescent="0.25">
      <c r="A312" s="43">
        <v>312</v>
      </c>
      <c r="B312" s="44" t="s">
        <v>600</v>
      </c>
      <c r="C312" s="50">
        <v>3587.65</v>
      </c>
      <c r="D312" s="44">
        <v>120941379</v>
      </c>
      <c r="E312" s="45">
        <v>44803</v>
      </c>
    </row>
    <row r="313" spans="1:5" x14ac:dyDescent="0.25">
      <c r="A313" s="43">
        <v>313</v>
      </c>
      <c r="B313" s="44" t="s">
        <v>601</v>
      </c>
      <c r="C313" s="50">
        <v>4625.83</v>
      </c>
      <c r="D313" s="44">
        <v>120941380</v>
      </c>
      <c r="E313" s="45">
        <v>44803</v>
      </c>
    </row>
    <row r="314" spans="1:5" x14ac:dyDescent="0.25">
      <c r="A314" s="43">
        <v>314</v>
      </c>
      <c r="B314" s="44" t="s">
        <v>602</v>
      </c>
      <c r="C314" s="50">
        <v>6121.39</v>
      </c>
      <c r="D314" s="44">
        <v>120941381</v>
      </c>
      <c r="E314" s="45">
        <v>44803</v>
      </c>
    </row>
    <row r="315" spans="1:5" x14ac:dyDescent="0.25">
      <c r="A315" s="43">
        <v>315</v>
      </c>
      <c r="B315" s="44" t="s">
        <v>603</v>
      </c>
      <c r="C315" s="50">
        <v>1499.99</v>
      </c>
      <c r="D315" s="44">
        <v>120941382</v>
      </c>
      <c r="E315" s="45">
        <v>44799</v>
      </c>
    </row>
    <row r="316" spans="1:5" x14ac:dyDescent="0.25">
      <c r="A316" s="43">
        <v>316</v>
      </c>
      <c r="B316" s="44" t="s">
        <v>604</v>
      </c>
      <c r="C316" s="50">
        <v>1500</v>
      </c>
      <c r="D316" s="44">
        <v>120941383</v>
      </c>
      <c r="E316" s="45">
        <v>44799</v>
      </c>
    </row>
    <row r="317" spans="1:5" x14ac:dyDescent="0.25">
      <c r="A317" s="43">
        <v>317</v>
      </c>
      <c r="B317" s="44" t="s">
        <v>605</v>
      </c>
      <c r="C317" s="50">
        <v>1500</v>
      </c>
      <c r="D317" s="44">
        <v>120941384</v>
      </c>
      <c r="E317" s="45">
        <v>44799</v>
      </c>
    </row>
    <row r="318" spans="1:5" x14ac:dyDescent="0.25">
      <c r="A318" s="43">
        <v>318</v>
      </c>
      <c r="B318" s="44" t="s">
        <v>606</v>
      </c>
      <c r="C318" s="50">
        <v>1500</v>
      </c>
      <c r="D318" s="44">
        <v>120941385</v>
      </c>
      <c r="E318" s="45">
        <v>44799</v>
      </c>
    </row>
    <row r="319" spans="1:5" x14ac:dyDescent="0.25">
      <c r="A319" s="43">
        <v>319</v>
      </c>
      <c r="B319" s="44" t="s">
        <v>607</v>
      </c>
      <c r="C319" s="50">
        <v>1762.97</v>
      </c>
      <c r="D319" s="44">
        <v>12081010034</v>
      </c>
      <c r="E319" s="45">
        <v>44851</v>
      </c>
    </row>
    <row r="320" spans="1:5" x14ac:dyDescent="0.25">
      <c r="A320" s="43">
        <v>320</v>
      </c>
      <c r="B320" s="44" t="s">
        <v>608</v>
      </c>
      <c r="C320" s="50">
        <v>902.66</v>
      </c>
      <c r="D320" s="44">
        <v>12081010035</v>
      </c>
      <c r="E320" s="45">
        <v>44851</v>
      </c>
    </row>
    <row r="321" spans="1:5" x14ac:dyDescent="0.25">
      <c r="A321" s="43">
        <v>321</v>
      </c>
      <c r="B321" s="44" t="s">
        <v>609</v>
      </c>
      <c r="C321" s="50">
        <v>1762.97</v>
      </c>
      <c r="D321" s="44">
        <v>12081010036</v>
      </c>
      <c r="E321" s="45">
        <v>44851</v>
      </c>
    </row>
    <row r="322" spans="1:5" x14ac:dyDescent="0.25">
      <c r="A322" s="43">
        <v>322</v>
      </c>
      <c r="B322" s="44" t="s">
        <v>610</v>
      </c>
      <c r="C322" s="50">
        <v>2225.19</v>
      </c>
      <c r="D322" s="44">
        <v>12081010037</v>
      </c>
      <c r="E322" s="45">
        <v>44851</v>
      </c>
    </row>
    <row r="323" spans="1:5" x14ac:dyDescent="0.25">
      <c r="A323" s="43">
        <v>323</v>
      </c>
      <c r="B323" s="44" t="s">
        <v>611</v>
      </c>
      <c r="C323" s="50">
        <v>1258.4000000000001</v>
      </c>
      <c r="D323" s="44">
        <v>12081010038</v>
      </c>
      <c r="E323" s="45">
        <v>44851</v>
      </c>
    </row>
    <row r="324" spans="1:5" x14ac:dyDescent="0.25">
      <c r="A324" s="43">
        <v>324</v>
      </c>
      <c r="B324" s="44" t="s">
        <v>612</v>
      </c>
      <c r="C324" s="50">
        <v>1300</v>
      </c>
      <c r="D324" s="44">
        <v>1208201440</v>
      </c>
      <c r="E324" s="45">
        <v>44862</v>
      </c>
    </row>
    <row r="325" spans="1:5" x14ac:dyDescent="0.25">
      <c r="A325" s="43">
        <v>325</v>
      </c>
      <c r="B325" s="44" t="s">
        <v>613</v>
      </c>
      <c r="C325" s="50">
        <v>1579.8</v>
      </c>
      <c r="D325" s="44">
        <v>1208201439</v>
      </c>
      <c r="E325" s="45">
        <v>44862</v>
      </c>
    </row>
    <row r="326" spans="1:5" x14ac:dyDescent="0.25">
      <c r="A326" s="43">
        <v>326</v>
      </c>
      <c r="B326" s="44" t="s">
        <v>614</v>
      </c>
      <c r="C326" s="50">
        <v>4000</v>
      </c>
      <c r="D326" s="44">
        <v>12032011211</v>
      </c>
      <c r="E326" s="45">
        <v>44895</v>
      </c>
    </row>
    <row r="327" spans="1:5" x14ac:dyDescent="0.25">
      <c r="A327" s="43">
        <v>327</v>
      </c>
      <c r="B327" s="44" t="s">
        <v>614</v>
      </c>
      <c r="C327" s="50">
        <v>4000</v>
      </c>
      <c r="D327" s="44">
        <v>12032011212</v>
      </c>
      <c r="E327" s="45">
        <v>44895</v>
      </c>
    </row>
    <row r="328" spans="1:5" x14ac:dyDescent="0.25">
      <c r="A328" s="43">
        <v>328</v>
      </c>
      <c r="B328" s="44" t="s">
        <v>615</v>
      </c>
      <c r="C328" s="50">
        <v>8300</v>
      </c>
      <c r="D328" s="44">
        <v>12032011213</v>
      </c>
      <c r="E328" s="45">
        <v>44895</v>
      </c>
    </row>
    <row r="329" spans="1:5" x14ac:dyDescent="0.25">
      <c r="A329" s="43">
        <v>329</v>
      </c>
      <c r="B329" s="44" t="s">
        <v>616</v>
      </c>
      <c r="C329" s="50">
        <v>1074.48</v>
      </c>
      <c r="D329" s="44">
        <v>1208201438</v>
      </c>
      <c r="E329" s="45">
        <v>44909</v>
      </c>
    </row>
    <row r="330" spans="1:5" x14ac:dyDescent="0.25">
      <c r="A330" s="43">
        <v>330</v>
      </c>
      <c r="B330" s="44" t="s">
        <v>616</v>
      </c>
      <c r="C330" s="50">
        <v>1074.48</v>
      </c>
      <c r="D330" s="44">
        <v>1208201437</v>
      </c>
      <c r="E330" s="45">
        <v>44909</v>
      </c>
    </row>
    <row r="331" spans="1:5" x14ac:dyDescent="0.25">
      <c r="A331" s="43">
        <v>331</v>
      </c>
      <c r="B331" s="44" t="s">
        <v>616</v>
      </c>
      <c r="C331" s="50">
        <v>1074.48</v>
      </c>
      <c r="D331" s="44">
        <v>1208201436</v>
      </c>
      <c r="E331" s="45">
        <v>44909</v>
      </c>
    </row>
    <row r="332" spans="1:5" x14ac:dyDescent="0.25">
      <c r="A332" s="43">
        <v>332</v>
      </c>
      <c r="B332" s="44" t="s">
        <v>617</v>
      </c>
      <c r="C332" s="50">
        <v>1923.9</v>
      </c>
      <c r="D332" s="44">
        <v>1208201435</v>
      </c>
      <c r="E332" s="45">
        <v>44909</v>
      </c>
    </row>
    <row r="333" spans="1:5" x14ac:dyDescent="0.25">
      <c r="A333" s="43">
        <v>333</v>
      </c>
      <c r="B333" s="44" t="s">
        <v>618</v>
      </c>
      <c r="C333" s="50">
        <v>4890</v>
      </c>
      <c r="D333" s="44">
        <v>12081010039</v>
      </c>
      <c r="E333" s="45">
        <v>44914</v>
      </c>
    </row>
    <row r="334" spans="1:5" x14ac:dyDescent="0.25">
      <c r="A334" s="43">
        <v>334</v>
      </c>
      <c r="B334" s="44" t="s">
        <v>619</v>
      </c>
      <c r="C334" s="50">
        <v>3600</v>
      </c>
      <c r="D334" s="44">
        <v>12081010040</v>
      </c>
      <c r="E334" s="45">
        <v>44914</v>
      </c>
    </row>
    <row r="335" spans="1:5" x14ac:dyDescent="0.25">
      <c r="A335" s="43">
        <v>335</v>
      </c>
      <c r="B335" s="44" t="s">
        <v>620</v>
      </c>
      <c r="C335" s="50">
        <v>2400</v>
      </c>
      <c r="D335" s="44">
        <v>12081010041</v>
      </c>
      <c r="E335" s="45">
        <v>44914</v>
      </c>
    </row>
    <row r="336" spans="1:5" x14ac:dyDescent="0.25">
      <c r="A336" s="43">
        <v>336</v>
      </c>
      <c r="B336" s="44" t="s">
        <v>621</v>
      </c>
      <c r="C336" s="50">
        <v>1033.3399999999999</v>
      </c>
      <c r="D336" s="44">
        <v>1208204110</v>
      </c>
      <c r="E336" s="45">
        <v>45006</v>
      </c>
    </row>
    <row r="337" spans="1:5" x14ac:dyDescent="0.25">
      <c r="A337" s="43">
        <v>337</v>
      </c>
      <c r="B337" s="44" t="s">
        <v>621</v>
      </c>
      <c r="C337" s="50">
        <v>1033.3399999999999</v>
      </c>
      <c r="D337" s="44">
        <v>1208204111</v>
      </c>
      <c r="E337" s="45">
        <v>45006</v>
      </c>
    </row>
    <row r="338" spans="1:5" x14ac:dyDescent="0.25">
      <c r="A338" s="43">
        <v>338</v>
      </c>
      <c r="B338" s="44" t="s">
        <v>621</v>
      </c>
      <c r="C338" s="50">
        <v>1033.3399999999999</v>
      </c>
      <c r="D338" s="44">
        <v>1208204112</v>
      </c>
      <c r="E338" s="45">
        <v>45006</v>
      </c>
    </row>
    <row r="339" spans="1:5" x14ac:dyDescent="0.25">
      <c r="A339" s="43">
        <v>339</v>
      </c>
      <c r="B339" s="44" t="s">
        <v>621</v>
      </c>
      <c r="C339" s="50">
        <v>1033.3399999999999</v>
      </c>
      <c r="D339" s="44">
        <v>1208204113</v>
      </c>
      <c r="E339" s="45">
        <v>45006</v>
      </c>
    </row>
    <row r="340" spans="1:5" x14ac:dyDescent="0.25">
      <c r="A340" s="43">
        <v>340</v>
      </c>
      <c r="B340" s="44" t="s">
        <v>622</v>
      </c>
      <c r="C340" s="50">
        <v>1282.5999999999999</v>
      </c>
      <c r="D340" s="44">
        <v>1208204114</v>
      </c>
      <c r="E340" s="45">
        <v>45063</v>
      </c>
    </row>
    <row r="341" spans="1:5" x14ac:dyDescent="0.25">
      <c r="A341" s="43">
        <v>341</v>
      </c>
      <c r="B341" s="44" t="s">
        <v>623</v>
      </c>
      <c r="C341" s="50">
        <v>1766.6</v>
      </c>
      <c r="D341" s="44">
        <v>1208204120</v>
      </c>
      <c r="E341" s="45">
        <v>45093</v>
      </c>
    </row>
    <row r="342" spans="1:5" x14ac:dyDescent="0.25">
      <c r="A342" s="43">
        <v>342</v>
      </c>
      <c r="B342" s="44" t="s">
        <v>624</v>
      </c>
      <c r="C342" s="50">
        <v>1321.32</v>
      </c>
      <c r="D342" s="44">
        <v>1208204123</v>
      </c>
      <c r="E342" s="45">
        <v>45091</v>
      </c>
    </row>
    <row r="343" spans="1:5" x14ac:dyDescent="0.25">
      <c r="A343" s="43">
        <v>343</v>
      </c>
      <c r="B343" s="44" t="s">
        <v>625</v>
      </c>
      <c r="C343" s="50">
        <v>1424.9</v>
      </c>
      <c r="D343" s="44">
        <v>12084124</v>
      </c>
      <c r="E343" s="45">
        <v>45091</v>
      </c>
    </row>
    <row r="344" spans="1:5" x14ac:dyDescent="0.25">
      <c r="A344" s="43">
        <v>344</v>
      </c>
      <c r="B344" s="44" t="s">
        <v>626</v>
      </c>
      <c r="C344" s="50">
        <v>2021.18</v>
      </c>
      <c r="D344" s="44">
        <v>12084125</v>
      </c>
      <c r="E344" s="45">
        <v>45091</v>
      </c>
    </row>
    <row r="345" spans="1:5" x14ac:dyDescent="0.25">
      <c r="A345" s="43">
        <v>345</v>
      </c>
      <c r="B345" s="44" t="s">
        <v>627</v>
      </c>
      <c r="C345" s="50">
        <v>698.9</v>
      </c>
      <c r="D345" s="44">
        <v>12084126</v>
      </c>
      <c r="E345" s="45">
        <v>45091</v>
      </c>
    </row>
    <row r="346" spans="1:5" x14ac:dyDescent="0.25">
      <c r="A346" s="43">
        <v>346</v>
      </c>
      <c r="B346" s="44" t="s">
        <v>628</v>
      </c>
      <c r="C346" s="50">
        <v>520.79</v>
      </c>
      <c r="D346" s="44">
        <v>12084127</v>
      </c>
      <c r="E346" s="45">
        <v>45091</v>
      </c>
    </row>
    <row r="347" spans="1:5" x14ac:dyDescent="0.25">
      <c r="A347" s="43">
        <v>347</v>
      </c>
      <c r="B347" s="44" t="s">
        <v>624</v>
      </c>
      <c r="C347" s="50">
        <v>1321.32</v>
      </c>
      <c r="D347" s="44">
        <v>1208204129</v>
      </c>
      <c r="E347" s="45">
        <v>45091</v>
      </c>
    </row>
    <row r="348" spans="1:5" x14ac:dyDescent="0.25">
      <c r="A348" s="43">
        <v>348</v>
      </c>
      <c r="B348" s="44" t="s">
        <v>624</v>
      </c>
      <c r="C348" s="50">
        <v>1321.32</v>
      </c>
      <c r="D348" s="44">
        <v>1208204130</v>
      </c>
      <c r="E348" s="45">
        <v>45091</v>
      </c>
    </row>
    <row r="349" spans="1:5" x14ac:dyDescent="0.25">
      <c r="A349" s="43">
        <v>349</v>
      </c>
      <c r="B349" s="44" t="s">
        <v>624</v>
      </c>
      <c r="C349" s="50">
        <v>1321.32</v>
      </c>
      <c r="D349" s="44">
        <v>1208204131</v>
      </c>
      <c r="E349" s="45">
        <v>45091</v>
      </c>
    </row>
    <row r="350" spans="1:5" x14ac:dyDescent="0.25">
      <c r="A350" s="43">
        <v>350</v>
      </c>
      <c r="B350" s="44" t="s">
        <v>624</v>
      </c>
      <c r="C350" s="50">
        <v>1321.32</v>
      </c>
      <c r="D350" s="44">
        <v>1208204132</v>
      </c>
      <c r="E350" s="45">
        <v>45091</v>
      </c>
    </row>
    <row r="351" spans="1:5" x14ac:dyDescent="0.25">
      <c r="A351" s="43">
        <v>351</v>
      </c>
      <c r="B351" s="44" t="s">
        <v>624</v>
      </c>
      <c r="C351" s="50">
        <v>1321.32</v>
      </c>
      <c r="D351" s="44">
        <v>1208204133</v>
      </c>
      <c r="E351" s="45">
        <v>45091</v>
      </c>
    </row>
    <row r="352" spans="1:5" x14ac:dyDescent="0.25">
      <c r="A352" s="43">
        <v>352</v>
      </c>
      <c r="B352" s="44" t="s">
        <v>624</v>
      </c>
      <c r="C352" s="50">
        <v>1321.32</v>
      </c>
      <c r="D352" s="44">
        <v>1208204134</v>
      </c>
      <c r="E352" s="45">
        <v>45091</v>
      </c>
    </row>
    <row r="353" spans="1:5" x14ac:dyDescent="0.25">
      <c r="A353" s="43">
        <v>353</v>
      </c>
      <c r="B353" s="44" t="s">
        <v>624</v>
      </c>
      <c r="C353" s="50">
        <v>1321.32</v>
      </c>
      <c r="D353" s="44">
        <v>1208204135</v>
      </c>
      <c r="E353" s="45">
        <v>45091</v>
      </c>
    </row>
    <row r="354" spans="1:5" x14ac:dyDescent="0.25">
      <c r="A354" s="43">
        <v>354</v>
      </c>
      <c r="B354" s="44" t="s">
        <v>628</v>
      </c>
      <c r="C354" s="50">
        <v>520.79</v>
      </c>
      <c r="D354" s="44">
        <v>12084138</v>
      </c>
      <c r="E354" s="45">
        <v>45091</v>
      </c>
    </row>
    <row r="355" spans="1:5" x14ac:dyDescent="0.25">
      <c r="A355" s="43">
        <v>355</v>
      </c>
      <c r="B355" s="44" t="s">
        <v>628</v>
      </c>
      <c r="C355" s="50">
        <v>520.79</v>
      </c>
      <c r="D355" s="44">
        <v>12084139</v>
      </c>
      <c r="E355" s="45">
        <v>45091</v>
      </c>
    </row>
    <row r="356" spans="1:5" x14ac:dyDescent="0.25">
      <c r="A356" s="43">
        <v>356</v>
      </c>
      <c r="B356" s="44" t="s">
        <v>628</v>
      </c>
      <c r="C356" s="50">
        <v>520.78</v>
      </c>
      <c r="D356" s="44">
        <v>12084140</v>
      </c>
      <c r="E356" s="45">
        <v>45091</v>
      </c>
    </row>
    <row r="357" spans="1:5" x14ac:dyDescent="0.25">
      <c r="A357" s="43">
        <v>357</v>
      </c>
      <c r="B357" s="44" t="s">
        <v>628</v>
      </c>
      <c r="C357" s="50">
        <v>520.78</v>
      </c>
      <c r="D357" s="44">
        <v>12084141</v>
      </c>
      <c r="E357" s="45">
        <v>45091</v>
      </c>
    </row>
    <row r="358" spans="1:5" x14ac:dyDescent="0.25">
      <c r="A358" s="43">
        <v>358</v>
      </c>
      <c r="B358" s="44" t="s">
        <v>628</v>
      </c>
      <c r="C358" s="50">
        <v>520.78</v>
      </c>
      <c r="D358" s="44">
        <v>12084142</v>
      </c>
      <c r="E358" s="45">
        <v>45091</v>
      </c>
    </row>
    <row r="359" spans="1:5" x14ac:dyDescent="0.25">
      <c r="A359" s="43">
        <v>359</v>
      </c>
      <c r="B359" s="44" t="s">
        <v>628</v>
      </c>
      <c r="C359" s="50">
        <v>520.78</v>
      </c>
      <c r="D359" s="44">
        <v>12084143</v>
      </c>
      <c r="E359" s="45">
        <v>45091</v>
      </c>
    </row>
    <row r="360" spans="1:5" x14ac:dyDescent="0.25">
      <c r="A360" s="43">
        <v>360</v>
      </c>
      <c r="B360" s="44" t="s">
        <v>628</v>
      </c>
      <c r="C360" s="50">
        <v>520.78</v>
      </c>
      <c r="D360" s="44">
        <v>12084144</v>
      </c>
      <c r="E360" s="45">
        <v>45091</v>
      </c>
    </row>
    <row r="361" spans="1:5" x14ac:dyDescent="0.25">
      <c r="A361" s="43">
        <v>361</v>
      </c>
      <c r="B361" s="44" t="s">
        <v>629</v>
      </c>
      <c r="C361" s="50">
        <v>318.58</v>
      </c>
      <c r="D361" s="44">
        <v>163216</v>
      </c>
      <c r="E361" s="45">
        <v>38076</v>
      </c>
    </row>
    <row r="362" spans="1:5" x14ac:dyDescent="0.25">
      <c r="A362" s="43">
        <v>362</v>
      </c>
      <c r="B362" s="44" t="s">
        <v>630</v>
      </c>
      <c r="C362" s="50">
        <v>597.22</v>
      </c>
      <c r="D362" s="44">
        <v>12084162</v>
      </c>
      <c r="E362" s="45">
        <v>45124</v>
      </c>
    </row>
    <row r="363" spans="1:5" x14ac:dyDescent="0.25">
      <c r="A363" s="43">
        <v>363</v>
      </c>
      <c r="B363" s="44" t="s">
        <v>631</v>
      </c>
      <c r="C363" s="50">
        <v>627.47</v>
      </c>
      <c r="D363" s="44">
        <v>12084163</v>
      </c>
      <c r="E363" s="45">
        <v>45124</v>
      </c>
    </row>
    <row r="364" spans="1:5" x14ac:dyDescent="0.25">
      <c r="A364" s="43">
        <v>364</v>
      </c>
      <c r="B364" s="44" t="s">
        <v>632</v>
      </c>
      <c r="C364" s="50">
        <v>627.47</v>
      </c>
      <c r="D364" s="44">
        <v>12084164</v>
      </c>
      <c r="E364" s="45">
        <v>45124</v>
      </c>
    </row>
    <row r="365" spans="1:5" x14ac:dyDescent="0.25">
      <c r="A365" s="43">
        <v>365</v>
      </c>
      <c r="B365" s="44" t="s">
        <v>633</v>
      </c>
      <c r="C365" s="50">
        <v>597.22</v>
      </c>
      <c r="D365" s="44">
        <v>12084165</v>
      </c>
      <c r="E365" s="45">
        <v>45124</v>
      </c>
    </row>
    <row r="366" spans="1:5" x14ac:dyDescent="0.25">
      <c r="A366" s="43">
        <v>366</v>
      </c>
      <c r="B366" s="44" t="s">
        <v>633</v>
      </c>
      <c r="C366" s="50">
        <v>597.22</v>
      </c>
      <c r="D366" s="44">
        <v>12084166</v>
      </c>
      <c r="E366" s="45">
        <v>45124</v>
      </c>
    </row>
    <row r="367" spans="1:5" x14ac:dyDescent="0.25">
      <c r="A367" s="43">
        <v>367</v>
      </c>
      <c r="B367" s="44" t="s">
        <v>634</v>
      </c>
      <c r="C367" s="50">
        <v>597.22</v>
      </c>
      <c r="D367" s="44">
        <v>12084167</v>
      </c>
      <c r="E367" s="45">
        <v>45124</v>
      </c>
    </row>
    <row r="368" spans="1:5" x14ac:dyDescent="0.25">
      <c r="A368" s="43">
        <v>368</v>
      </c>
      <c r="B368" s="44" t="s">
        <v>635</v>
      </c>
      <c r="C368" s="50">
        <v>918.25</v>
      </c>
      <c r="D368" s="44">
        <v>120944170</v>
      </c>
      <c r="E368" s="45">
        <v>45148</v>
      </c>
    </row>
    <row r="369" spans="1:5" x14ac:dyDescent="0.25">
      <c r="A369" s="43">
        <v>369</v>
      </c>
      <c r="B369" s="44" t="s">
        <v>636</v>
      </c>
      <c r="C369" s="50">
        <v>2250.6</v>
      </c>
      <c r="D369" s="44">
        <v>1208204181</v>
      </c>
      <c r="E369" s="45">
        <v>45160</v>
      </c>
    </row>
    <row r="370" spans="1:5" x14ac:dyDescent="0.25">
      <c r="A370" s="43">
        <v>370</v>
      </c>
      <c r="B370" s="44" t="s">
        <v>637</v>
      </c>
      <c r="C370" s="50">
        <v>6776</v>
      </c>
      <c r="D370" s="44">
        <v>12094184</v>
      </c>
      <c r="E370" s="45">
        <v>45188</v>
      </c>
    </row>
    <row r="371" spans="1:5" x14ac:dyDescent="0.25">
      <c r="A371" s="43">
        <v>371</v>
      </c>
      <c r="B371" s="44" t="s">
        <v>638</v>
      </c>
      <c r="C371" s="50">
        <v>889.35</v>
      </c>
      <c r="D371" s="44">
        <v>120814188</v>
      </c>
      <c r="E371" s="45">
        <v>45225</v>
      </c>
    </row>
    <row r="372" spans="1:5" x14ac:dyDescent="0.25">
      <c r="A372" s="43">
        <v>372</v>
      </c>
      <c r="B372" s="44" t="s">
        <v>639</v>
      </c>
      <c r="C372" s="50">
        <v>1675.85</v>
      </c>
      <c r="D372" s="44">
        <v>12034194</v>
      </c>
      <c r="E372" s="45">
        <v>45474</v>
      </c>
    </row>
    <row r="373" spans="1:5" x14ac:dyDescent="0.25">
      <c r="A373" s="43">
        <v>373</v>
      </c>
      <c r="B373" s="44" t="s">
        <v>640</v>
      </c>
      <c r="C373" s="50">
        <v>1495</v>
      </c>
      <c r="D373" s="44">
        <v>1208204203</v>
      </c>
      <c r="E373" s="45">
        <v>45272</v>
      </c>
    </row>
    <row r="374" spans="1:5" x14ac:dyDescent="0.25">
      <c r="A374" s="43">
        <v>374</v>
      </c>
      <c r="B374" s="44" t="s">
        <v>641</v>
      </c>
      <c r="C374" s="50">
        <v>1495</v>
      </c>
      <c r="D374" s="44">
        <v>1208204204</v>
      </c>
      <c r="E374" s="45">
        <v>45272</v>
      </c>
    </row>
    <row r="375" spans="1:5" x14ac:dyDescent="0.25">
      <c r="A375" s="43">
        <v>375</v>
      </c>
      <c r="B375" s="44" t="s">
        <v>642</v>
      </c>
      <c r="C375" s="50">
        <v>1970</v>
      </c>
      <c r="D375" s="44">
        <v>1208204205</v>
      </c>
      <c r="E375" s="45">
        <v>45272</v>
      </c>
    </row>
    <row r="376" spans="1:5" x14ac:dyDescent="0.25">
      <c r="A376" s="43">
        <v>376</v>
      </c>
      <c r="B376" s="44" t="s">
        <v>643</v>
      </c>
      <c r="C376" s="50">
        <v>1010.35</v>
      </c>
      <c r="D376" s="44">
        <v>1208204208</v>
      </c>
      <c r="E376" s="45">
        <v>45279</v>
      </c>
    </row>
    <row r="377" spans="1:5" x14ac:dyDescent="0.25">
      <c r="A377" s="43">
        <v>377</v>
      </c>
      <c r="B377" s="44" t="s">
        <v>643</v>
      </c>
      <c r="C377" s="50">
        <v>1010.35</v>
      </c>
      <c r="D377" s="44">
        <v>1208204209</v>
      </c>
      <c r="E377" s="45">
        <v>45279</v>
      </c>
    </row>
    <row r="378" spans="1:5" x14ac:dyDescent="0.25">
      <c r="A378" s="43">
        <v>378</v>
      </c>
      <c r="B378" s="44" t="s">
        <v>643</v>
      </c>
      <c r="C378" s="50">
        <v>1010.35</v>
      </c>
      <c r="D378" s="44">
        <v>1208204210</v>
      </c>
      <c r="E378" s="45">
        <v>45279</v>
      </c>
    </row>
    <row r="379" spans="1:5" x14ac:dyDescent="0.25">
      <c r="A379" s="43">
        <v>379</v>
      </c>
      <c r="B379" s="44" t="s">
        <v>643</v>
      </c>
      <c r="C379" s="50">
        <v>1010.35</v>
      </c>
      <c r="D379" s="44">
        <v>1208204211</v>
      </c>
      <c r="E379" s="45">
        <v>45279</v>
      </c>
    </row>
    <row r="380" spans="1:5" x14ac:dyDescent="0.25">
      <c r="A380" s="43">
        <v>380</v>
      </c>
      <c r="B380" s="44" t="s">
        <v>643</v>
      </c>
      <c r="C380" s="50">
        <v>1010.35</v>
      </c>
      <c r="D380" s="44">
        <v>1208204212</v>
      </c>
      <c r="E380" s="45">
        <v>45279</v>
      </c>
    </row>
    <row r="381" spans="1:5" x14ac:dyDescent="0.25">
      <c r="A381" s="43">
        <v>381</v>
      </c>
      <c r="B381" s="44" t="s">
        <v>643</v>
      </c>
      <c r="C381" s="50">
        <v>1010.35</v>
      </c>
      <c r="D381" s="44">
        <v>1208204213</v>
      </c>
      <c r="E381" s="45">
        <v>45279</v>
      </c>
    </row>
    <row r="382" spans="1:5" x14ac:dyDescent="0.25">
      <c r="A382" s="43">
        <v>382</v>
      </c>
      <c r="B382" s="44" t="s">
        <v>643</v>
      </c>
      <c r="C382" s="50">
        <v>1010.35</v>
      </c>
      <c r="D382" s="44">
        <v>1208204215</v>
      </c>
      <c r="E382" s="45">
        <v>45279</v>
      </c>
    </row>
    <row r="383" spans="1:5" x14ac:dyDescent="0.25">
      <c r="A383" s="43">
        <v>383</v>
      </c>
      <c r="B383" s="44" t="s">
        <v>643</v>
      </c>
      <c r="C383" s="50">
        <v>1010.35</v>
      </c>
      <c r="D383" s="44">
        <v>1208204216</v>
      </c>
      <c r="E383" s="45">
        <v>45279</v>
      </c>
    </row>
    <row r="384" spans="1:5" x14ac:dyDescent="0.25">
      <c r="A384" s="43">
        <v>384</v>
      </c>
      <c r="B384" s="44" t="s">
        <v>643</v>
      </c>
      <c r="C384" s="50">
        <v>1010.35</v>
      </c>
      <c r="D384" s="44">
        <v>1208204217</v>
      </c>
      <c r="E384" s="45">
        <v>45279</v>
      </c>
    </row>
    <row r="385" spans="1:5" x14ac:dyDescent="0.25">
      <c r="A385" s="43">
        <v>385</v>
      </c>
      <c r="B385" s="44" t="s">
        <v>643</v>
      </c>
      <c r="C385" s="50">
        <v>1010.35</v>
      </c>
      <c r="D385" s="44">
        <v>1208204218</v>
      </c>
      <c r="E385" s="45">
        <v>45279</v>
      </c>
    </row>
    <row r="386" spans="1:5" x14ac:dyDescent="0.25">
      <c r="A386" s="43">
        <v>386</v>
      </c>
      <c r="B386" s="44" t="s">
        <v>644</v>
      </c>
      <c r="C386" s="50">
        <v>2165.9</v>
      </c>
      <c r="D386" s="44">
        <v>1208204239</v>
      </c>
      <c r="E386" s="45">
        <v>45317</v>
      </c>
    </row>
    <row r="387" spans="1:5" x14ac:dyDescent="0.25">
      <c r="A387" s="43">
        <v>387</v>
      </c>
      <c r="B387" s="44" t="s">
        <v>645</v>
      </c>
      <c r="C387" s="50">
        <v>1696.06</v>
      </c>
      <c r="D387" s="44">
        <v>1208204240</v>
      </c>
      <c r="E387" s="45">
        <v>45317</v>
      </c>
    </row>
    <row r="388" spans="1:5" x14ac:dyDescent="0.25">
      <c r="A388" s="43">
        <v>388</v>
      </c>
      <c r="B388" s="44" t="s">
        <v>646</v>
      </c>
      <c r="C388" s="50">
        <v>1887.6</v>
      </c>
      <c r="D388" s="44">
        <v>12034242</v>
      </c>
      <c r="E388" s="45">
        <v>45446</v>
      </c>
    </row>
    <row r="389" spans="1:5" x14ac:dyDescent="0.25">
      <c r="A389" s="43">
        <v>389</v>
      </c>
      <c r="B389" s="44" t="s">
        <v>647</v>
      </c>
      <c r="C389" s="50">
        <v>1527.5</v>
      </c>
      <c r="D389" s="44">
        <v>12094244</v>
      </c>
      <c r="E389" s="45">
        <v>45323</v>
      </c>
    </row>
    <row r="390" spans="1:5" x14ac:dyDescent="0.25">
      <c r="A390" s="43">
        <v>390</v>
      </c>
      <c r="B390" s="44" t="s">
        <v>648</v>
      </c>
      <c r="C390" s="50">
        <v>510</v>
      </c>
      <c r="D390" s="44">
        <v>12094256</v>
      </c>
      <c r="E390" s="45">
        <v>45351</v>
      </c>
    </row>
    <row r="391" spans="1:5" x14ac:dyDescent="0.25">
      <c r="A391" s="43">
        <v>391</v>
      </c>
      <c r="B391" s="44" t="s">
        <v>649</v>
      </c>
      <c r="C391" s="50">
        <v>2981.98</v>
      </c>
      <c r="D391" s="44">
        <v>12054259</v>
      </c>
      <c r="E391" s="45">
        <v>45359</v>
      </c>
    </row>
    <row r="392" spans="1:5" x14ac:dyDescent="0.25">
      <c r="A392" s="43">
        <v>392</v>
      </c>
      <c r="B392" s="44" t="s">
        <v>650</v>
      </c>
      <c r="C392" s="50">
        <v>910</v>
      </c>
      <c r="D392" s="44">
        <v>12094284</v>
      </c>
      <c r="E392" s="45">
        <v>45398</v>
      </c>
    </row>
    <row r="393" spans="1:5" x14ac:dyDescent="0.25">
      <c r="A393" s="43">
        <v>393</v>
      </c>
      <c r="B393" s="44" t="s">
        <v>651</v>
      </c>
      <c r="C393" s="50">
        <v>790</v>
      </c>
      <c r="D393" s="44">
        <v>12094285</v>
      </c>
      <c r="E393" s="45">
        <v>45398</v>
      </c>
    </row>
    <row r="394" spans="1:5" x14ac:dyDescent="0.25">
      <c r="A394" s="43">
        <v>394</v>
      </c>
      <c r="B394" s="44" t="s">
        <v>652</v>
      </c>
      <c r="C394" s="50">
        <v>2032.06</v>
      </c>
      <c r="D394" s="44">
        <v>1208204339</v>
      </c>
      <c r="E394" s="45">
        <v>45439</v>
      </c>
    </row>
    <row r="395" spans="1:5" x14ac:dyDescent="0.25">
      <c r="A395" s="43">
        <v>395</v>
      </c>
      <c r="B395" s="44" t="s">
        <v>653</v>
      </c>
      <c r="C395" s="50">
        <v>883.3</v>
      </c>
      <c r="D395" s="44">
        <v>12094340</v>
      </c>
      <c r="E395" s="45">
        <v>45475</v>
      </c>
    </row>
    <row r="396" spans="1:5" x14ac:dyDescent="0.25">
      <c r="A396" s="43">
        <v>396</v>
      </c>
      <c r="B396" s="44" t="s">
        <v>654</v>
      </c>
      <c r="C396" s="50">
        <v>943.8</v>
      </c>
      <c r="D396" s="44">
        <v>1208204341</v>
      </c>
      <c r="E396" s="45">
        <v>45471</v>
      </c>
    </row>
    <row r="397" spans="1:5" x14ac:dyDescent="0.25">
      <c r="A397" s="43">
        <v>397</v>
      </c>
      <c r="B397" s="44" t="s">
        <v>654</v>
      </c>
      <c r="C397" s="50">
        <v>943.8</v>
      </c>
      <c r="D397" s="44">
        <v>1208204342</v>
      </c>
      <c r="E397" s="45">
        <v>45471</v>
      </c>
    </row>
    <row r="398" spans="1:5" x14ac:dyDescent="0.25">
      <c r="A398" s="43">
        <v>398</v>
      </c>
      <c r="B398" s="44" t="s">
        <v>654</v>
      </c>
      <c r="C398" s="50">
        <v>943.8</v>
      </c>
      <c r="D398" s="44">
        <v>1208204343</v>
      </c>
      <c r="E398" s="45">
        <v>45471</v>
      </c>
    </row>
    <row r="399" spans="1:5" x14ac:dyDescent="0.25">
      <c r="A399" s="43">
        <v>399</v>
      </c>
      <c r="B399" s="44" t="s">
        <v>654</v>
      </c>
      <c r="C399" s="50">
        <v>943.8</v>
      </c>
      <c r="D399" s="44">
        <v>1208204344</v>
      </c>
      <c r="E399" s="45">
        <v>45471</v>
      </c>
    </row>
    <row r="400" spans="1:5" x14ac:dyDescent="0.25">
      <c r="A400" s="43">
        <v>400</v>
      </c>
      <c r="B400" s="44" t="s">
        <v>654</v>
      </c>
      <c r="C400" s="50">
        <v>943.8</v>
      </c>
      <c r="D400" s="44">
        <v>1208204345</v>
      </c>
      <c r="E400" s="45">
        <v>45471</v>
      </c>
    </row>
    <row r="401" spans="1:5" x14ac:dyDescent="0.25">
      <c r="A401" s="43">
        <v>401</v>
      </c>
      <c r="B401" s="44" t="s">
        <v>655</v>
      </c>
      <c r="C401" s="50">
        <v>2542.04</v>
      </c>
      <c r="D401" s="44">
        <v>12054373</v>
      </c>
      <c r="E401" s="45">
        <v>45524</v>
      </c>
    </row>
    <row r="402" spans="1:5" x14ac:dyDescent="0.25">
      <c r="A402" s="43">
        <v>402</v>
      </c>
      <c r="B402" s="44" t="s">
        <v>656</v>
      </c>
      <c r="C402" s="50">
        <v>2406.16</v>
      </c>
      <c r="D402" s="44">
        <v>163226</v>
      </c>
      <c r="E402" s="45">
        <v>38169</v>
      </c>
    </row>
    <row r="403" spans="1:5" x14ac:dyDescent="0.25">
      <c r="A403" s="43">
        <v>403</v>
      </c>
      <c r="B403" s="44" t="s">
        <v>657</v>
      </c>
      <c r="C403" s="50">
        <v>899</v>
      </c>
      <c r="D403" s="44">
        <v>12094417</v>
      </c>
      <c r="E403" s="45">
        <v>45545</v>
      </c>
    </row>
    <row r="404" spans="1:5" x14ac:dyDescent="0.25">
      <c r="A404" s="43">
        <v>404</v>
      </c>
      <c r="B404" s="44" t="s">
        <v>658</v>
      </c>
      <c r="C404" s="50">
        <v>966.49</v>
      </c>
      <c r="D404" s="44">
        <v>12054418</v>
      </c>
      <c r="E404" s="45">
        <v>45541</v>
      </c>
    </row>
    <row r="405" spans="1:5" x14ac:dyDescent="0.25">
      <c r="A405" s="43">
        <v>405</v>
      </c>
      <c r="B405" s="44" t="s">
        <v>658</v>
      </c>
      <c r="C405" s="50">
        <v>966.49</v>
      </c>
      <c r="D405" s="44">
        <v>12054419</v>
      </c>
      <c r="E405" s="45">
        <v>45541</v>
      </c>
    </row>
    <row r="406" spans="1:5" x14ac:dyDescent="0.25">
      <c r="A406" s="43">
        <v>406</v>
      </c>
      <c r="B406" s="44" t="s">
        <v>659</v>
      </c>
      <c r="C406" s="50">
        <v>999.25</v>
      </c>
      <c r="D406" s="44">
        <v>12054420</v>
      </c>
      <c r="E406" s="45">
        <v>45562</v>
      </c>
    </row>
    <row r="407" spans="1:5" x14ac:dyDescent="0.25">
      <c r="A407" s="43">
        <v>407</v>
      </c>
      <c r="B407" s="44" t="s">
        <v>660</v>
      </c>
      <c r="C407" s="50">
        <v>1028.5</v>
      </c>
      <c r="D407" s="44">
        <v>12094421</v>
      </c>
      <c r="E407" s="45">
        <v>45562</v>
      </c>
    </row>
    <row r="408" spans="1:5" x14ac:dyDescent="0.25">
      <c r="A408" s="43">
        <v>408</v>
      </c>
      <c r="B408" s="44" t="s">
        <v>661</v>
      </c>
      <c r="C408" s="50">
        <v>760.85</v>
      </c>
      <c r="D408" s="44">
        <v>12084422</v>
      </c>
      <c r="E408" s="45">
        <v>45569</v>
      </c>
    </row>
    <row r="409" spans="1:5" x14ac:dyDescent="0.25">
      <c r="A409" s="43">
        <v>409</v>
      </c>
      <c r="B409" s="44" t="s">
        <v>661</v>
      </c>
      <c r="C409" s="50">
        <v>760.85</v>
      </c>
      <c r="D409" s="44">
        <v>12084423</v>
      </c>
      <c r="E409" s="45">
        <v>45569</v>
      </c>
    </row>
    <row r="410" spans="1:5" x14ac:dyDescent="0.25">
      <c r="A410" s="43">
        <v>410</v>
      </c>
      <c r="B410" s="44" t="s">
        <v>662</v>
      </c>
      <c r="C410" s="50">
        <v>1138.3800000000001</v>
      </c>
      <c r="D410" s="44">
        <v>12084424</v>
      </c>
      <c r="E410" s="45">
        <v>45569</v>
      </c>
    </row>
    <row r="411" spans="1:5" x14ac:dyDescent="0.25">
      <c r="A411" s="43">
        <v>411</v>
      </c>
      <c r="B411" s="44" t="s">
        <v>663</v>
      </c>
      <c r="C411" s="50">
        <v>905.12</v>
      </c>
      <c r="D411" s="44">
        <v>12084425</v>
      </c>
      <c r="E411" s="45">
        <v>45569</v>
      </c>
    </row>
    <row r="412" spans="1:5" x14ac:dyDescent="0.25">
      <c r="A412" s="43">
        <v>412</v>
      </c>
      <c r="B412" s="44" t="s">
        <v>664</v>
      </c>
      <c r="C412" s="50">
        <v>1184.5899999999999</v>
      </c>
      <c r="D412" s="44">
        <v>1208204426</v>
      </c>
      <c r="E412" s="45">
        <v>45574</v>
      </c>
    </row>
    <row r="413" spans="1:5" x14ac:dyDescent="0.25">
      <c r="A413" s="43">
        <v>413</v>
      </c>
      <c r="B413" s="44" t="s">
        <v>664</v>
      </c>
      <c r="C413" s="50">
        <v>1184.5899999999999</v>
      </c>
      <c r="D413" s="44">
        <v>1208204427</v>
      </c>
      <c r="E413" s="45">
        <v>45574</v>
      </c>
    </row>
    <row r="414" spans="1:5" x14ac:dyDescent="0.25">
      <c r="A414" s="43">
        <v>414</v>
      </c>
      <c r="B414" s="44" t="s">
        <v>664</v>
      </c>
      <c r="C414" s="50">
        <v>1184.5899999999999</v>
      </c>
      <c r="D414" s="44">
        <v>1208204428</v>
      </c>
      <c r="E414" s="45">
        <v>45574</v>
      </c>
    </row>
    <row r="415" spans="1:5" x14ac:dyDescent="0.25">
      <c r="A415" s="43">
        <v>415</v>
      </c>
      <c r="B415" s="44" t="s">
        <v>664</v>
      </c>
      <c r="C415" s="50">
        <v>1184.5899999999999</v>
      </c>
      <c r="D415" s="44">
        <v>1208204429</v>
      </c>
      <c r="E415" s="45">
        <v>45574</v>
      </c>
    </row>
    <row r="416" spans="1:5" x14ac:dyDescent="0.25">
      <c r="A416" s="43">
        <v>416</v>
      </c>
      <c r="B416" s="44" t="s">
        <v>664</v>
      </c>
      <c r="C416" s="50">
        <v>1184.5899999999999</v>
      </c>
      <c r="D416" s="44">
        <v>1208204430</v>
      </c>
      <c r="E416" s="45">
        <v>45574</v>
      </c>
    </row>
    <row r="417" spans="1:5" x14ac:dyDescent="0.25">
      <c r="A417" s="43">
        <v>417</v>
      </c>
      <c r="B417" s="44" t="s">
        <v>665</v>
      </c>
      <c r="C417" s="50">
        <v>956.38</v>
      </c>
      <c r="D417" s="44">
        <v>12094455</v>
      </c>
      <c r="E417" s="45">
        <v>45595</v>
      </c>
    </row>
    <row r="418" spans="1:5" x14ac:dyDescent="0.25">
      <c r="A418" s="43">
        <v>418</v>
      </c>
      <c r="B418" s="44" t="s">
        <v>665</v>
      </c>
      <c r="C418" s="50">
        <v>956.38</v>
      </c>
      <c r="D418" s="44">
        <v>12094456</v>
      </c>
      <c r="E418" s="45">
        <v>45595</v>
      </c>
    </row>
    <row r="419" spans="1:5" x14ac:dyDescent="0.25">
      <c r="A419" s="43">
        <v>419</v>
      </c>
      <c r="B419" s="44" t="s">
        <v>666</v>
      </c>
      <c r="C419" s="50">
        <v>5070.38</v>
      </c>
      <c r="D419" s="44">
        <v>12084457</v>
      </c>
      <c r="E419" s="45">
        <v>45594</v>
      </c>
    </row>
    <row r="420" spans="1:5" x14ac:dyDescent="0.25">
      <c r="A420" s="43">
        <v>420</v>
      </c>
      <c r="B420" s="44" t="s">
        <v>667</v>
      </c>
      <c r="C420" s="50">
        <v>2541.73</v>
      </c>
      <c r="D420" s="44">
        <v>12084458</v>
      </c>
      <c r="E420" s="45">
        <v>45594</v>
      </c>
    </row>
    <row r="421" spans="1:5" x14ac:dyDescent="0.25">
      <c r="A421" s="43">
        <v>421</v>
      </c>
      <c r="B421" s="44" t="s">
        <v>668</v>
      </c>
      <c r="C421" s="50">
        <v>520.9</v>
      </c>
      <c r="D421" s="44">
        <v>12084459</v>
      </c>
      <c r="E421" s="45">
        <v>45594</v>
      </c>
    </row>
    <row r="422" spans="1:5" x14ac:dyDescent="0.25">
      <c r="A422" s="43">
        <v>422</v>
      </c>
      <c r="B422" s="44" t="s">
        <v>669</v>
      </c>
      <c r="C422" s="50">
        <v>671.55</v>
      </c>
      <c r="D422" s="44">
        <v>12054462</v>
      </c>
      <c r="E422" s="45">
        <v>45629</v>
      </c>
    </row>
    <row r="423" spans="1:5" x14ac:dyDescent="0.25">
      <c r="A423" s="43">
        <v>423</v>
      </c>
      <c r="B423" s="44" t="s">
        <v>670</v>
      </c>
      <c r="C423" s="50">
        <v>4299</v>
      </c>
      <c r="D423" s="44">
        <v>12084464</v>
      </c>
      <c r="E423" s="45">
        <v>45630</v>
      </c>
    </row>
    <row r="424" spans="1:5" x14ac:dyDescent="0.25">
      <c r="A424" s="43">
        <v>424</v>
      </c>
      <c r="B424" s="46" t="s">
        <v>671</v>
      </c>
      <c r="C424" s="51">
        <v>2010.73</v>
      </c>
      <c r="D424" s="46">
        <v>1208204485</v>
      </c>
      <c r="E424" s="47">
        <v>45644</v>
      </c>
    </row>
    <row r="425" spans="1:5" x14ac:dyDescent="0.25">
      <c r="A425" s="43">
        <v>425</v>
      </c>
      <c r="B425" s="46" t="s">
        <v>671</v>
      </c>
      <c r="C425" s="51">
        <v>2010.73</v>
      </c>
      <c r="D425" s="46">
        <v>12054486</v>
      </c>
      <c r="E425" s="47">
        <v>45644</v>
      </c>
    </row>
    <row r="426" spans="1:5" x14ac:dyDescent="0.25">
      <c r="A426" s="43">
        <v>426</v>
      </c>
      <c r="B426" s="46" t="s">
        <v>671</v>
      </c>
      <c r="C426" s="51">
        <v>2010.73</v>
      </c>
      <c r="D426" s="46">
        <v>12054487</v>
      </c>
      <c r="E426" s="47">
        <v>45644</v>
      </c>
    </row>
    <row r="427" spans="1:5" x14ac:dyDescent="0.25">
      <c r="A427" s="43">
        <v>427</v>
      </c>
      <c r="B427" s="44" t="s">
        <v>672</v>
      </c>
      <c r="C427" s="50">
        <v>1220.8900000000001</v>
      </c>
      <c r="D427" s="44">
        <v>1208204488</v>
      </c>
      <c r="E427" s="45">
        <v>45645</v>
      </c>
    </row>
    <row r="428" spans="1:5" x14ac:dyDescent="0.25">
      <c r="A428" s="43">
        <v>428</v>
      </c>
      <c r="B428" s="44" t="s">
        <v>672</v>
      </c>
      <c r="C428" s="50">
        <v>1220.8900000000001</v>
      </c>
      <c r="D428" s="44">
        <v>1208204489</v>
      </c>
      <c r="E428" s="45">
        <v>45645</v>
      </c>
    </row>
    <row r="429" spans="1:5" x14ac:dyDescent="0.25">
      <c r="A429" s="43">
        <v>429</v>
      </c>
      <c r="B429" s="44" t="s">
        <v>672</v>
      </c>
      <c r="C429" s="50">
        <v>1220.8900000000001</v>
      </c>
      <c r="D429" s="44">
        <v>1208204490</v>
      </c>
      <c r="E429" s="45">
        <v>45645</v>
      </c>
    </row>
    <row r="430" spans="1:5" x14ac:dyDescent="0.25">
      <c r="A430" s="43">
        <v>430</v>
      </c>
      <c r="B430" s="44" t="s">
        <v>672</v>
      </c>
      <c r="C430" s="50">
        <v>1220.8900000000001</v>
      </c>
      <c r="D430" s="44">
        <v>1208204491</v>
      </c>
      <c r="E430" s="45">
        <v>45645</v>
      </c>
    </row>
    <row r="431" spans="1:5" x14ac:dyDescent="0.25">
      <c r="A431" s="43">
        <v>431</v>
      </c>
      <c r="B431" s="44" t="s">
        <v>673</v>
      </c>
      <c r="C431" s="50">
        <v>2171.9499999999998</v>
      </c>
      <c r="D431" s="44">
        <v>12054492</v>
      </c>
      <c r="E431" s="45">
        <v>45645</v>
      </c>
    </row>
    <row r="432" spans="1:5" x14ac:dyDescent="0.25">
      <c r="A432" s="43">
        <v>432</v>
      </c>
      <c r="B432" s="44" t="s">
        <v>674</v>
      </c>
      <c r="C432" s="50">
        <v>2665.63</v>
      </c>
      <c r="D432" s="44">
        <v>12054493</v>
      </c>
      <c r="E432" s="45">
        <v>45645</v>
      </c>
    </row>
    <row r="433" spans="1:5" x14ac:dyDescent="0.25">
      <c r="A433" s="43">
        <v>433</v>
      </c>
      <c r="B433" s="44" t="s">
        <v>675</v>
      </c>
      <c r="C433" s="50">
        <v>1051.32</v>
      </c>
      <c r="D433" s="44">
        <v>163233</v>
      </c>
      <c r="E433" s="45">
        <v>38350</v>
      </c>
    </row>
    <row r="434" spans="1:5" x14ac:dyDescent="0.25">
      <c r="A434" s="43">
        <v>434</v>
      </c>
      <c r="B434" s="44" t="s">
        <v>676</v>
      </c>
      <c r="C434" s="50">
        <v>544.49</v>
      </c>
      <c r="D434" s="44">
        <v>16235</v>
      </c>
      <c r="E434" s="45">
        <v>38350</v>
      </c>
    </row>
    <row r="435" spans="1:5" x14ac:dyDescent="0.25">
      <c r="A435" s="43">
        <v>435</v>
      </c>
      <c r="B435" s="44" t="s">
        <v>405</v>
      </c>
      <c r="C435" s="50">
        <v>1264.77</v>
      </c>
      <c r="D435" s="44">
        <v>163227</v>
      </c>
      <c r="E435" s="45">
        <v>38169</v>
      </c>
    </row>
    <row r="436" spans="1:5" x14ac:dyDescent="0.25">
      <c r="A436" s="43">
        <v>436</v>
      </c>
      <c r="B436" s="44" t="s">
        <v>677</v>
      </c>
      <c r="C436" s="50">
        <v>374.19</v>
      </c>
      <c r="D436" s="44">
        <v>138580</v>
      </c>
      <c r="E436" s="45">
        <v>38289</v>
      </c>
    </row>
    <row r="437" spans="1:5" x14ac:dyDescent="0.25">
      <c r="A437" s="43">
        <v>437</v>
      </c>
      <c r="B437" s="44" t="s">
        <v>678</v>
      </c>
      <c r="C437" s="50">
        <v>636.87</v>
      </c>
      <c r="D437" s="44">
        <v>163241</v>
      </c>
      <c r="E437" s="45">
        <v>38625</v>
      </c>
    </row>
    <row r="438" spans="1:5" x14ac:dyDescent="0.25">
      <c r="A438" s="43">
        <v>438</v>
      </c>
      <c r="B438" s="44" t="s">
        <v>405</v>
      </c>
      <c r="C438" s="50">
        <v>1010.77</v>
      </c>
      <c r="D438" s="44">
        <v>163255</v>
      </c>
      <c r="E438" s="45">
        <v>38715</v>
      </c>
    </row>
    <row r="439" spans="1:5" x14ac:dyDescent="0.25">
      <c r="A439" s="43">
        <v>439</v>
      </c>
      <c r="B439" s="44" t="s">
        <v>679</v>
      </c>
      <c r="C439" s="50">
        <v>1236.68</v>
      </c>
      <c r="D439" s="44">
        <v>163263</v>
      </c>
      <c r="E439" s="45">
        <v>38715</v>
      </c>
    </row>
    <row r="440" spans="1:5" x14ac:dyDescent="0.25">
      <c r="A440" s="43">
        <v>440</v>
      </c>
      <c r="B440" s="44" t="s">
        <v>680</v>
      </c>
      <c r="C440" s="50">
        <v>789.5</v>
      </c>
      <c r="D440" s="44">
        <v>163240</v>
      </c>
      <c r="E440" s="45">
        <v>38625</v>
      </c>
    </row>
    <row r="441" spans="1:5" x14ac:dyDescent="0.25">
      <c r="A441" s="43">
        <v>441</v>
      </c>
      <c r="B441" s="44" t="s">
        <v>678</v>
      </c>
      <c r="C441" s="50">
        <v>993.11</v>
      </c>
      <c r="D441" s="44">
        <v>163242</v>
      </c>
      <c r="E441" s="45">
        <v>38625</v>
      </c>
    </row>
    <row r="442" spans="1:5" x14ac:dyDescent="0.25">
      <c r="A442" s="43">
        <v>442</v>
      </c>
      <c r="B442" s="44" t="s">
        <v>681</v>
      </c>
      <c r="C442" s="50">
        <v>825.42</v>
      </c>
      <c r="D442" s="44">
        <v>163246</v>
      </c>
      <c r="E442" s="45">
        <v>38625</v>
      </c>
    </row>
    <row r="443" spans="1:5" x14ac:dyDescent="0.25">
      <c r="A443" s="43">
        <v>443</v>
      </c>
      <c r="B443" s="44" t="s">
        <v>405</v>
      </c>
      <c r="C443" s="50">
        <v>1099.1099999999999</v>
      </c>
      <c r="D443" s="44">
        <v>163254</v>
      </c>
      <c r="E443" s="45">
        <v>38715</v>
      </c>
    </row>
    <row r="444" spans="1:5" x14ac:dyDescent="0.25">
      <c r="A444" s="43">
        <v>444</v>
      </c>
      <c r="B444" s="44" t="s">
        <v>682</v>
      </c>
      <c r="C444" s="50">
        <v>1396.26</v>
      </c>
      <c r="D444" s="44">
        <v>163257</v>
      </c>
      <c r="E444" s="45">
        <v>38715</v>
      </c>
    </row>
    <row r="445" spans="1:5" x14ac:dyDescent="0.25">
      <c r="A445" s="43">
        <v>445</v>
      </c>
      <c r="B445" s="44" t="s">
        <v>683</v>
      </c>
      <c r="C445" s="50">
        <v>1107.8</v>
      </c>
      <c r="D445" s="44">
        <v>163258</v>
      </c>
      <c r="E445" s="45">
        <v>38715</v>
      </c>
    </row>
    <row r="446" spans="1:5" x14ac:dyDescent="0.25">
      <c r="A446" s="43">
        <v>446</v>
      </c>
      <c r="B446" s="44" t="s">
        <v>684</v>
      </c>
      <c r="C446" s="50">
        <v>1391.62</v>
      </c>
      <c r="D446" s="44">
        <v>163260</v>
      </c>
      <c r="E446" s="45">
        <v>38715</v>
      </c>
    </row>
    <row r="447" spans="1:5" x14ac:dyDescent="0.25">
      <c r="A447" s="43">
        <v>447</v>
      </c>
      <c r="B447" s="44" t="s">
        <v>685</v>
      </c>
      <c r="C447" s="50">
        <v>1417.4</v>
      </c>
      <c r="D447" s="44">
        <v>163261</v>
      </c>
      <c r="E447" s="45">
        <v>38715</v>
      </c>
    </row>
    <row r="448" spans="1:5" x14ac:dyDescent="0.25">
      <c r="A448" s="43">
        <v>448</v>
      </c>
      <c r="B448" s="44" t="s">
        <v>686</v>
      </c>
      <c r="C448" s="50">
        <v>514.08000000000004</v>
      </c>
      <c r="D448" s="44">
        <v>163265</v>
      </c>
      <c r="E448" s="45">
        <v>38715</v>
      </c>
    </row>
    <row r="449" spans="1:5" x14ac:dyDescent="0.25">
      <c r="A449" s="43">
        <v>449</v>
      </c>
      <c r="B449" s="44" t="s">
        <v>687</v>
      </c>
      <c r="C449" s="50">
        <v>1367.59</v>
      </c>
      <c r="D449" s="44">
        <v>163256</v>
      </c>
      <c r="E449" s="45">
        <v>38715</v>
      </c>
    </row>
    <row r="450" spans="1:5" x14ac:dyDescent="0.25">
      <c r="A450" s="43">
        <v>450</v>
      </c>
      <c r="B450" s="44" t="s">
        <v>688</v>
      </c>
      <c r="C450" s="50">
        <v>906.22</v>
      </c>
      <c r="D450" s="44">
        <v>163287</v>
      </c>
      <c r="E450" s="45">
        <v>39066</v>
      </c>
    </row>
    <row r="451" spans="1:5" x14ac:dyDescent="0.25">
      <c r="A451" s="43">
        <v>451</v>
      </c>
      <c r="B451" s="44" t="s">
        <v>689</v>
      </c>
      <c r="C451" s="50">
        <v>574.6</v>
      </c>
      <c r="D451" s="44">
        <v>1208204466</v>
      </c>
      <c r="E451" s="45">
        <v>45636</v>
      </c>
    </row>
    <row r="452" spans="1:5" x14ac:dyDescent="0.25">
      <c r="A452" s="43">
        <v>452</v>
      </c>
      <c r="B452" s="44" t="s">
        <v>689</v>
      </c>
      <c r="C452" s="50">
        <v>574.6</v>
      </c>
      <c r="D452" s="44">
        <v>1208204467</v>
      </c>
      <c r="E452" s="45">
        <v>45636</v>
      </c>
    </row>
    <row r="453" spans="1:5" x14ac:dyDescent="0.25">
      <c r="A453" s="43">
        <v>453</v>
      </c>
      <c r="B453" s="44" t="s">
        <v>689</v>
      </c>
      <c r="C453" s="50">
        <v>574.6</v>
      </c>
      <c r="D453" s="44">
        <v>1208204468</v>
      </c>
      <c r="E453" s="45">
        <v>45636</v>
      </c>
    </row>
    <row r="454" spans="1:5" x14ac:dyDescent="0.25">
      <c r="A454" s="43">
        <v>454</v>
      </c>
      <c r="B454" s="44" t="s">
        <v>689</v>
      </c>
      <c r="C454" s="50">
        <v>574.6</v>
      </c>
      <c r="D454" s="44">
        <v>1208204469</v>
      </c>
      <c r="E454" s="45">
        <v>45636</v>
      </c>
    </row>
    <row r="455" spans="1:5" x14ac:dyDescent="0.25">
      <c r="A455" s="43">
        <v>455</v>
      </c>
      <c r="B455" s="44" t="s">
        <v>689</v>
      </c>
      <c r="C455" s="50">
        <v>574.6</v>
      </c>
      <c r="D455" s="44">
        <v>1208204470</v>
      </c>
      <c r="E455" s="45">
        <v>45636</v>
      </c>
    </row>
    <row r="456" spans="1:5" x14ac:dyDescent="0.25">
      <c r="A456" s="43">
        <v>456</v>
      </c>
      <c r="B456" s="44" t="s">
        <v>689</v>
      </c>
      <c r="C456" s="50">
        <v>574.6</v>
      </c>
      <c r="D456" s="44">
        <v>1208204471</v>
      </c>
      <c r="E456" s="45">
        <v>45636</v>
      </c>
    </row>
    <row r="457" spans="1:5" x14ac:dyDescent="0.25">
      <c r="A457" s="43">
        <v>457</v>
      </c>
      <c r="B457" s="44" t="s">
        <v>689</v>
      </c>
      <c r="C457" s="50">
        <v>574.6</v>
      </c>
      <c r="D457" s="44">
        <v>1208204472</v>
      </c>
      <c r="E457" s="45">
        <v>45636</v>
      </c>
    </row>
    <row r="458" spans="1:5" x14ac:dyDescent="0.25">
      <c r="A458" s="43">
        <v>458</v>
      </c>
      <c r="B458" s="44" t="s">
        <v>689</v>
      </c>
      <c r="C458" s="50">
        <v>574.6</v>
      </c>
      <c r="D458" s="44">
        <v>1208204473</v>
      </c>
      <c r="E458" s="45">
        <v>45636</v>
      </c>
    </row>
    <row r="459" spans="1:5" x14ac:dyDescent="0.25">
      <c r="A459" s="43">
        <v>459</v>
      </c>
      <c r="B459" s="44" t="s">
        <v>689</v>
      </c>
      <c r="C459" s="50">
        <v>574.6</v>
      </c>
      <c r="D459" s="44">
        <v>1208204474</v>
      </c>
      <c r="E459" s="45">
        <v>45636</v>
      </c>
    </row>
    <row r="460" spans="1:5" x14ac:dyDescent="0.25">
      <c r="A460" s="43">
        <v>460</v>
      </c>
      <c r="B460" s="44" t="s">
        <v>689</v>
      </c>
      <c r="C460" s="50">
        <v>574.6</v>
      </c>
      <c r="D460" s="44">
        <v>1208204475</v>
      </c>
      <c r="E460" s="45">
        <v>45636</v>
      </c>
    </row>
    <row r="461" spans="1:5" x14ac:dyDescent="0.25">
      <c r="A461" s="43">
        <v>461</v>
      </c>
      <c r="B461" s="44" t="s">
        <v>689</v>
      </c>
      <c r="C461" s="50">
        <v>574.6</v>
      </c>
      <c r="D461" s="44">
        <v>1208204476</v>
      </c>
      <c r="E461" s="45">
        <v>45636</v>
      </c>
    </row>
    <row r="462" spans="1:5" x14ac:dyDescent="0.25">
      <c r="A462" s="43">
        <v>462</v>
      </c>
      <c r="B462" s="44" t="s">
        <v>689</v>
      </c>
      <c r="C462" s="50">
        <v>574.6</v>
      </c>
      <c r="D462" s="44">
        <v>1208204477</v>
      </c>
      <c r="E462" s="45">
        <v>45636</v>
      </c>
    </row>
    <row r="463" spans="1:5" x14ac:dyDescent="0.25">
      <c r="A463" s="43">
        <v>463</v>
      </c>
      <c r="B463" s="44" t="s">
        <v>689</v>
      </c>
      <c r="C463" s="50">
        <v>574.6</v>
      </c>
      <c r="D463" s="44">
        <v>1208204478</v>
      </c>
      <c r="E463" s="45">
        <v>45636</v>
      </c>
    </row>
    <row r="464" spans="1:5" x14ac:dyDescent="0.25">
      <c r="A464" s="43">
        <v>464</v>
      </c>
      <c r="B464" s="44" t="s">
        <v>689</v>
      </c>
      <c r="C464" s="50">
        <v>574.6</v>
      </c>
      <c r="D464" s="44">
        <v>1208204479</v>
      </c>
      <c r="E464" s="45">
        <v>45636</v>
      </c>
    </row>
    <row r="465" spans="1:5" x14ac:dyDescent="0.25">
      <c r="A465" s="43">
        <v>465</v>
      </c>
      <c r="B465" s="44" t="s">
        <v>689</v>
      </c>
      <c r="C465" s="50">
        <v>574.6</v>
      </c>
      <c r="D465" s="44">
        <v>1208204480</v>
      </c>
      <c r="E465" s="45">
        <v>45636</v>
      </c>
    </row>
    <row r="466" spans="1:5" x14ac:dyDescent="0.25">
      <c r="A466" s="43">
        <v>466</v>
      </c>
      <c r="B466" s="44" t="s">
        <v>689</v>
      </c>
      <c r="C466" s="50">
        <v>574.6</v>
      </c>
      <c r="D466" s="44">
        <v>1208204481</v>
      </c>
      <c r="E466" s="45">
        <v>45636</v>
      </c>
    </row>
    <row r="467" spans="1:5" x14ac:dyDescent="0.25">
      <c r="A467" s="43">
        <v>467</v>
      </c>
      <c r="B467" s="44" t="s">
        <v>689</v>
      </c>
      <c r="C467" s="50">
        <v>574.6</v>
      </c>
      <c r="D467" s="44">
        <v>1208204482</v>
      </c>
      <c r="E467" s="45">
        <v>45636</v>
      </c>
    </row>
    <row r="468" spans="1:5" x14ac:dyDescent="0.25">
      <c r="A468" s="43">
        <v>468</v>
      </c>
      <c r="B468" s="44" t="s">
        <v>689</v>
      </c>
      <c r="C468" s="50">
        <v>574.6</v>
      </c>
      <c r="D468" s="44">
        <v>1208204483</v>
      </c>
      <c r="E468" s="45">
        <v>45636</v>
      </c>
    </row>
    <row r="469" spans="1:5" x14ac:dyDescent="0.25">
      <c r="A469" s="43">
        <v>469</v>
      </c>
      <c r="B469" s="44" t="s">
        <v>689</v>
      </c>
      <c r="C469" s="50">
        <v>574.6</v>
      </c>
      <c r="D469" s="44">
        <v>1208204484</v>
      </c>
      <c r="E469" s="45">
        <v>45636</v>
      </c>
    </row>
    <row r="470" spans="1:5" x14ac:dyDescent="0.25">
      <c r="A470" s="43">
        <v>470</v>
      </c>
      <c r="B470" s="44" t="s">
        <v>689</v>
      </c>
      <c r="C470" s="50">
        <v>574.70000000000005</v>
      </c>
      <c r="D470" s="44">
        <v>1208204485</v>
      </c>
      <c r="E470" s="45">
        <v>45636</v>
      </c>
    </row>
    <row r="471" spans="1:5" x14ac:dyDescent="0.25">
      <c r="A471" s="79" t="s">
        <v>691</v>
      </c>
      <c r="B471" s="79"/>
      <c r="C471" s="49">
        <f>SUM(C2:C470)</f>
        <v>753028.59999999846</v>
      </c>
    </row>
  </sheetData>
  <mergeCells count="1">
    <mergeCell ref="A471:B47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NT įstaigos</vt:lpstr>
      <vt:lpstr>NT Seniūnijų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Laurynas Panavas</dc:creator>
  <cp:lastModifiedBy>Jolanta Makaraitė</cp:lastModifiedBy>
  <cp:lastPrinted>2025-02-05T06:50:01Z</cp:lastPrinted>
  <dcterms:created xsi:type="dcterms:W3CDTF">2024-10-15T07:41:48Z</dcterms:created>
  <dcterms:modified xsi:type="dcterms:W3CDTF">2025-05-08T06:19:46Z</dcterms:modified>
</cp:coreProperties>
</file>