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45" yWindow="0" windowWidth="7425" windowHeight="0"/>
  </bookViews>
  <sheets>
    <sheet name="Lapas1" sheetId="1" r:id="rId1"/>
    <sheet name="Sheet1" sheetId="2" r:id="rId2"/>
  </sheets>
  <definedNames>
    <definedName name="_xlnm.Print_Titles" localSheetId="0">Lapas1!$5:$5</definedName>
  </definedNames>
  <calcPr calcId="162913"/>
</workbook>
</file>

<file path=xl/calcChain.xml><?xml version="1.0" encoding="utf-8"?>
<calcChain xmlns="http://schemas.openxmlformats.org/spreadsheetml/2006/main">
  <c r="R73" i="1" l="1"/>
  <c r="AD69" i="1" l="1"/>
  <c r="AA69" i="1"/>
  <c r="I50" i="1" l="1"/>
  <c r="P50" i="1"/>
  <c r="G50" i="1"/>
  <c r="F35" i="1"/>
  <c r="H35" i="1"/>
  <c r="I35" i="1"/>
  <c r="J35" i="1"/>
  <c r="K35" i="1"/>
  <c r="L35" i="1"/>
  <c r="M35" i="1"/>
  <c r="N35" i="1"/>
  <c r="O35" i="1"/>
  <c r="Q35" i="1"/>
  <c r="R35" i="1"/>
  <c r="S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F36" i="1"/>
  <c r="H36" i="1"/>
  <c r="I36" i="1"/>
  <c r="J36" i="1"/>
  <c r="K36" i="1"/>
  <c r="L36" i="1"/>
  <c r="M36" i="1"/>
  <c r="N36" i="1"/>
  <c r="O36" i="1"/>
  <c r="Q36" i="1"/>
  <c r="R36" i="1"/>
  <c r="S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E36" i="1"/>
  <c r="E35" i="1"/>
  <c r="D63" i="1"/>
  <c r="D64" i="1"/>
  <c r="D65" i="1"/>
  <c r="D66" i="1"/>
  <c r="D82" i="1" l="1"/>
  <c r="R75" i="1" l="1"/>
  <c r="D21" i="1"/>
  <c r="O30" i="1"/>
  <c r="O31" i="1"/>
  <c r="O32" i="1"/>
  <c r="O33" i="1"/>
  <c r="O34" i="1" s="1"/>
  <c r="O29" i="1"/>
  <c r="Z24" i="1" l="1"/>
  <c r="Z23" i="1" s="1"/>
  <c r="AA24" i="1"/>
  <c r="AA23" i="1" s="1"/>
  <c r="AB24" i="1"/>
  <c r="AB23" i="1" s="1"/>
  <c r="Z25" i="1"/>
  <c r="AA25" i="1"/>
  <c r="AB25" i="1"/>
  <c r="Y25" i="1"/>
  <c r="Y24" i="1"/>
  <c r="Y23" i="1"/>
  <c r="N25" i="1"/>
  <c r="N23" i="1"/>
  <c r="N24" i="1"/>
  <c r="D86" i="1" l="1"/>
  <c r="D26" i="1"/>
  <c r="D27" i="1"/>
  <c r="Q73" i="1" l="1"/>
  <c r="H72" i="1"/>
  <c r="D46" i="1" l="1"/>
  <c r="D62" i="1"/>
  <c r="D78" i="1"/>
  <c r="D74" i="1"/>
  <c r="X69" i="1"/>
  <c r="W69" i="1"/>
  <c r="W38" i="1"/>
  <c r="W39" i="1"/>
  <c r="W40" i="1"/>
  <c r="W41" i="1"/>
  <c r="W37" i="1"/>
  <c r="W15" i="1"/>
  <c r="W16" i="1"/>
  <c r="V69" i="1"/>
  <c r="U69" i="1"/>
  <c r="D75" i="1"/>
  <c r="D83" i="1"/>
  <c r="R15" i="1"/>
  <c r="D44" i="1"/>
  <c r="D45" i="1"/>
  <c r="F15" i="1" l="1"/>
  <c r="G15" i="1"/>
  <c r="H15" i="1"/>
  <c r="I15" i="1"/>
  <c r="J15" i="1"/>
  <c r="K15" i="1"/>
  <c r="L15" i="1"/>
  <c r="M15" i="1"/>
  <c r="N15" i="1"/>
  <c r="O15" i="1"/>
  <c r="P15" i="1"/>
  <c r="Q15" i="1"/>
  <c r="S15" i="1"/>
  <c r="T15" i="1"/>
  <c r="U15" i="1"/>
  <c r="V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E15" i="1"/>
  <c r="D36" i="1" l="1"/>
  <c r="D19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E16" i="1"/>
  <c r="D13" i="1"/>
  <c r="D14" i="1"/>
  <c r="D17" i="1"/>
  <c r="D18" i="1"/>
  <c r="D84" i="1"/>
  <c r="D85" i="1"/>
  <c r="D23" i="1"/>
  <c r="D24" i="1"/>
  <c r="D25" i="1"/>
  <c r="D28" i="1"/>
  <c r="D29" i="1"/>
  <c r="D30" i="1"/>
  <c r="D31" i="1"/>
  <c r="D32" i="1"/>
  <c r="D33" i="1"/>
  <c r="D34" i="1"/>
  <c r="D35" i="1"/>
  <c r="D79" i="1"/>
  <c r="D80" i="1"/>
  <c r="D81" i="1"/>
  <c r="D87" i="1"/>
  <c r="D42" i="1"/>
  <c r="D43" i="1"/>
  <c r="D47" i="1"/>
  <c r="D52" i="1"/>
  <c r="D53" i="1"/>
  <c r="D54" i="1"/>
  <c r="D55" i="1"/>
  <c r="D56" i="1"/>
  <c r="D57" i="1"/>
  <c r="D15" i="1" l="1"/>
  <c r="D16" i="1"/>
  <c r="AJ38" i="1"/>
  <c r="AJ39" i="1"/>
  <c r="AJ40" i="1"/>
  <c r="AJ41" i="1"/>
  <c r="AJ37" i="1"/>
  <c r="AI38" i="1"/>
  <c r="AI39" i="1"/>
  <c r="AI40" i="1"/>
  <c r="AI41" i="1"/>
  <c r="AI37" i="1"/>
  <c r="AH38" i="1"/>
  <c r="AH39" i="1"/>
  <c r="AH40" i="1"/>
  <c r="AH41" i="1"/>
  <c r="AH37" i="1"/>
  <c r="AJ69" i="1"/>
  <c r="AF38" i="1"/>
  <c r="AF39" i="1"/>
  <c r="AF40" i="1"/>
  <c r="AF41" i="1"/>
  <c r="AF37" i="1"/>
  <c r="AE38" i="1"/>
  <c r="AE39" i="1"/>
  <c r="AE40" i="1"/>
  <c r="AE41" i="1"/>
  <c r="AE37" i="1"/>
  <c r="H38" i="1"/>
  <c r="H39" i="1"/>
  <c r="H40" i="1"/>
  <c r="H41" i="1"/>
  <c r="H37" i="1"/>
  <c r="G69" i="1"/>
  <c r="G49" i="1"/>
  <c r="G51" i="1"/>
  <c r="G48" i="1"/>
  <c r="K38" i="1"/>
  <c r="K39" i="1"/>
  <c r="K40" i="1"/>
  <c r="K41" i="1"/>
  <c r="K37" i="1"/>
  <c r="J38" i="1"/>
  <c r="J39" i="1"/>
  <c r="J40" i="1"/>
  <c r="J41" i="1"/>
  <c r="J37" i="1"/>
  <c r="F38" i="1"/>
  <c r="F39" i="1"/>
  <c r="F40" i="1"/>
  <c r="F41" i="1"/>
  <c r="F37" i="1"/>
  <c r="L38" i="1"/>
  <c r="L39" i="1"/>
  <c r="L40" i="1"/>
  <c r="L41" i="1"/>
  <c r="L37" i="1"/>
  <c r="I38" i="1"/>
  <c r="I39" i="1"/>
  <c r="I40" i="1"/>
  <c r="I41" i="1"/>
  <c r="E38" i="1"/>
  <c r="E39" i="1"/>
  <c r="E40" i="1"/>
  <c r="E41" i="1"/>
  <c r="E37" i="1"/>
  <c r="N38" i="1"/>
  <c r="N39" i="1"/>
  <c r="N40" i="1"/>
  <c r="N41" i="1"/>
  <c r="N37" i="1"/>
  <c r="O38" i="1"/>
  <c r="O39" i="1"/>
  <c r="O40" i="1"/>
  <c r="O41" i="1"/>
  <c r="O37" i="1"/>
  <c r="AG69" i="1"/>
  <c r="AG38" i="1"/>
  <c r="AG39" i="1"/>
  <c r="AG40" i="1"/>
  <c r="AG41" i="1"/>
  <c r="AG37" i="1"/>
  <c r="AC38" i="1"/>
  <c r="AC39" i="1"/>
  <c r="AC40" i="1"/>
  <c r="AC41" i="1"/>
  <c r="AC37" i="1"/>
  <c r="D58" i="1"/>
  <c r="D68" i="1"/>
  <c r="M38" i="1"/>
  <c r="M39" i="1"/>
  <c r="M40" i="1"/>
  <c r="M41" i="1"/>
  <c r="M37" i="1"/>
  <c r="D67" i="1"/>
  <c r="AD41" i="1"/>
  <c r="AD40" i="1"/>
  <c r="AD39" i="1"/>
  <c r="AD38" i="1"/>
  <c r="AD37" i="1"/>
  <c r="AA38" i="1"/>
  <c r="AA39" i="1"/>
  <c r="AA40" i="1"/>
  <c r="AA41" i="1"/>
  <c r="AA37" i="1"/>
  <c r="AB38" i="1"/>
  <c r="AB39" i="1"/>
  <c r="AB40" i="1"/>
  <c r="AB41" i="1"/>
  <c r="AB37" i="1"/>
  <c r="D59" i="1" l="1"/>
  <c r="Y69" i="1"/>
  <c r="Y38" i="1"/>
  <c r="Y39" i="1"/>
  <c r="Y40" i="1"/>
  <c r="Y41" i="1"/>
  <c r="Y37" i="1"/>
  <c r="Z69" i="1"/>
  <c r="D20" i="1"/>
  <c r="Z38" i="1"/>
  <c r="Z39" i="1"/>
  <c r="Z40" i="1"/>
  <c r="Z41" i="1"/>
  <c r="Z37" i="1"/>
  <c r="I37" i="1"/>
  <c r="I69" i="1"/>
  <c r="I49" i="1"/>
  <c r="I51" i="1"/>
  <c r="I48" i="1"/>
  <c r="D48" i="1" s="1"/>
  <c r="I8" i="1"/>
  <c r="P49" i="1"/>
  <c r="P51" i="1"/>
  <c r="P48" i="1"/>
  <c r="P8" i="1"/>
  <c r="X38" i="1"/>
  <c r="X39" i="1"/>
  <c r="X40" i="1"/>
  <c r="X41" i="1"/>
  <c r="X37" i="1"/>
  <c r="Q76" i="1"/>
  <c r="D76" i="1" s="1"/>
  <c r="Q77" i="1"/>
  <c r="D77" i="1" s="1"/>
  <c r="D9" i="1"/>
  <c r="D10" i="1"/>
  <c r="D11" i="1"/>
  <c r="D12" i="1"/>
  <c r="D60" i="1"/>
  <c r="D61" i="1"/>
  <c r="D70" i="1"/>
  <c r="D71" i="1"/>
  <c r="D88" i="1"/>
  <c r="D7" i="1"/>
  <c r="Q38" i="1"/>
  <c r="Q39" i="1"/>
  <c r="Q40" i="1"/>
  <c r="Q41" i="1"/>
  <c r="Q37" i="1"/>
  <c r="W72" i="1"/>
  <c r="D72" i="1" s="1"/>
  <c r="R38" i="1"/>
  <c r="R39" i="1"/>
  <c r="R40" i="1"/>
  <c r="R41" i="1"/>
  <c r="R37" i="1"/>
  <c r="V38" i="1"/>
  <c r="V39" i="1"/>
  <c r="V40" i="1"/>
  <c r="V41" i="1"/>
  <c r="V37" i="1"/>
  <c r="U38" i="1"/>
  <c r="U39" i="1"/>
  <c r="U40" i="1"/>
  <c r="U41" i="1"/>
  <c r="U37" i="1"/>
  <c r="T69" i="1"/>
  <c r="S69" i="1"/>
  <c r="S38" i="1"/>
  <c r="S39" i="1"/>
  <c r="S40" i="1"/>
  <c r="S41" i="1"/>
  <c r="S37" i="1"/>
  <c r="R69" i="1"/>
  <c r="D50" i="1" l="1"/>
  <c r="D51" i="1"/>
  <c r="D49" i="1"/>
  <c r="D39" i="1"/>
  <c r="D40" i="1"/>
  <c r="D37" i="1"/>
  <c r="D41" i="1"/>
  <c r="D38" i="1"/>
  <c r="D8" i="1"/>
  <c r="D73" i="1"/>
  <c r="D69" i="1"/>
</calcChain>
</file>

<file path=xl/sharedStrings.xml><?xml version="1.0" encoding="utf-8"?>
<sst xmlns="http://schemas.openxmlformats.org/spreadsheetml/2006/main" count="200" uniqueCount="129">
  <si>
    <t>Eil. Nr.</t>
  </si>
  <si>
    <t>Darbų pavadinimas</t>
  </si>
  <si>
    <t>Mato vnt.</t>
  </si>
  <si>
    <t>Viso</t>
  </si>
  <si>
    <t>m</t>
  </si>
  <si>
    <t>vnt.</t>
  </si>
  <si>
    <t>t</t>
  </si>
  <si>
    <t>Demontavimo darbai</t>
  </si>
  <si>
    <t>Šiukšlės, T</t>
  </si>
  <si>
    <r>
      <t>m</t>
    </r>
    <r>
      <rPr>
        <vertAlign val="superscript"/>
        <sz val="9"/>
        <color theme="1"/>
        <rFont val="Times New Roman"/>
        <family val="1"/>
        <charset val="186"/>
      </rPr>
      <t>2</t>
    </r>
  </si>
  <si>
    <t>Statybinių šiukšlių išvežimas 25 km atstumu automobiliais-savivarčiais, pakraunant rankiniu būdu</t>
  </si>
  <si>
    <t>Sienų vidinių paviršių pagrindo gruntavimas giliai įsigeriančiais gruntais voleliu</t>
  </si>
  <si>
    <t>Jungiklių, perjungiklių, rozečių demontavimas</t>
  </si>
  <si>
    <t xml:space="preserve">"Amstrong" akustinių pakabinamų lubų su metalo konstrukcija ir plokštėmis 600x600 mm įrengimas </t>
  </si>
  <si>
    <t>Durų varčių išėmimas</t>
  </si>
  <si>
    <t>Lengvų profilių metalinio karkaso tvirtinimas prie paviršių</t>
  </si>
  <si>
    <r>
      <t>m</t>
    </r>
    <r>
      <rPr>
        <vertAlign val="superscript"/>
        <sz val="9"/>
        <rFont val="Times New Roman"/>
        <family val="1"/>
        <charset val="186"/>
      </rPr>
      <t>2</t>
    </r>
  </si>
  <si>
    <t>Sienų aptaisymo glazūruotomis plytelėmis išardymas, be plytelių išsaugojimo</t>
  </si>
  <si>
    <t>Praustuvų arba kriauklių nuėmimas</t>
  </si>
  <si>
    <t xml:space="preserve">Dviejų sluoksnių gipskartonio plokščių tvirtinimas prie pertvarų metalinių karkasų                                                                                                                                         </t>
  </si>
  <si>
    <t>Lubu vidinių paviršių pagrindo gruntavimas giliai įsigeriančiais gruntais voleliu</t>
  </si>
  <si>
    <t>m2</t>
  </si>
  <si>
    <t xml:space="preserve">Sienų vidinių paviršių aptaisymas keraminėmis plytelėmis, kai siūlių plotis iki 5 mm , plytelės plotas daugiau 0,05 m2 iki 0,1 m2 </t>
  </si>
  <si>
    <t>Praustuvų su vandens maišytuvais montavimas , tvirtinant prie sienų</t>
  </si>
  <si>
    <t>Durų staktų išėmimas</t>
  </si>
  <si>
    <t>Daugkartinio veikimo automatiniai priešgaisrinės signalizacijos daviklių (normalus variantas) permontavimas</t>
  </si>
  <si>
    <t>Sienų gruntavimas sukibimą gerinančiu gruntu</t>
  </si>
  <si>
    <t xml:space="preserve">Pakabinamų lubų iš plokščių "Akmigran" išardymas </t>
  </si>
  <si>
    <t xml:space="preserve">Klozeto puodo arba pisuaro nuėmimas  </t>
  </si>
  <si>
    <t>Keraminių plytelių dangos išardymas (be grindjuosčių)</t>
  </si>
  <si>
    <t>Klozeto bakelio nuėmimas</t>
  </si>
  <si>
    <t>Grindų teptinių (dviejų komponentų masės) hidroizoliacijų įrengimas po keraminių plytelių danga , šlifuojant ir gruntuojant pagrindą</t>
  </si>
  <si>
    <t>Grindų pagrindų išlyginimas savaime išsilyginančiu skiediniu (sluoksnio  storis  10.00 mm)</t>
  </si>
  <si>
    <t>Grindų paviršių aptaisymas akmens masės plytelėmis, kai siūlių plotis iki 8 mm , plytelės plotas daugiau 0,1 m2</t>
  </si>
  <si>
    <t xml:space="preserve">Įvairių rūšių ir tipų vandens maišytuvų montavimas </t>
  </si>
  <si>
    <t xml:space="preserve">Durų apvadų montavimas , kai apvadai minkštų veislių medienos  </t>
  </si>
  <si>
    <t>kompl.</t>
  </si>
  <si>
    <t>Kiliminės dangos nuėmimas</t>
  </si>
  <si>
    <t>Buitinių ventiliacijos grotelių keitimas</t>
  </si>
  <si>
    <t xml:space="preserve">Staktų sandūrų su sienomis hermetizavimas makrofleksu </t>
  </si>
  <si>
    <t xml:space="preserve">Durų blokų įstatymas į mūrinių sienų angas,kai jų plotas iki 2m2 </t>
  </si>
  <si>
    <r>
      <t>m</t>
    </r>
    <r>
      <rPr>
        <vertAlign val="superscript"/>
        <sz val="9"/>
        <color theme="1"/>
        <rFont val="Times New Roman"/>
        <family val="1"/>
        <charset val="186"/>
      </rPr>
      <t>3</t>
    </r>
    <r>
      <rPr>
        <sz val="11"/>
        <color theme="1"/>
        <rFont val="Calibri"/>
        <family val="2"/>
        <charset val="186"/>
        <scheme val="minor"/>
      </rPr>
      <t/>
    </r>
  </si>
  <si>
    <t xml:space="preserve">Vidaus paviršių viensluokisnis tinkavimas rankiniu būdu, ruošiant skiedinius (sluoksnis 12 mm , vidinės sienos) </t>
  </si>
  <si>
    <t xml:space="preserve">Lubu vidinių paviršių glaistymas lateksiniais arba polimeriniais glaistais (pirmasis 1.00 mm  storio sluoksnis)    </t>
  </si>
  <si>
    <t>Lubu vidinių paviršių glaistymas lateksiniais arba polimeriniais glaistais (kartotinis 1.00 mm  storio sluoksnis)</t>
  </si>
  <si>
    <t>Lubu vidinių paviršių dažymas emulsiniais dažais  vienu sluoksniu  voleliu</t>
  </si>
  <si>
    <t>Lubų vidinių paviršių dažymas emulsiniais dažais  antru arba kartotiniu sluoksniu  voleliu</t>
  </si>
  <si>
    <t xml:space="preserve">Sienų vidinių paviršių glaistymas lateksiniais arba polimeriniais glaistais (pirmasis 1.00 mm  storio sluoksnis)    </t>
  </si>
  <si>
    <t>Sienų vidinių paviršių glaistymas lateksiniais arba polimeriniais glaistais (kartotinis 1.00 mm  storio sluoksnis)</t>
  </si>
  <si>
    <t>Sienų vidinių paviršių dažymas emulsiniais dažais  vienu sluoksniu  voleliu</t>
  </si>
  <si>
    <t>Sienų vidinių paviršių dažymas emulsiniais dažais  antru arba kartotiniu sluoksniu  voleliu</t>
  </si>
  <si>
    <t>Įvairių tipų sifonų montavimas</t>
  </si>
  <si>
    <t>Linoliaumo grindų dangos įrengimas, kai danga vienos spalvos</t>
  </si>
  <si>
    <t xml:space="preserve">Vandentiekio, šildymo ir suspausto oro vamzdynų iš plastikinių vamzdžių tiesimas kanaluose ( vamzdžio išorinis skersmuo iki 32 mm) </t>
  </si>
  <si>
    <t>Movinės uždaromosios armatūros montavimas ( nominalusis vidinis skersmuo 20 mm)</t>
  </si>
  <si>
    <t xml:space="preserve">Vertikalių paviršių izoliavimas, užtepant (glaistant) hidroizoliacinį mišinį Procor 20 </t>
  </si>
  <si>
    <t>Klozeto su prijungtu nuplovimo bakeliu montavimas,gręžiant grindyse skyles</t>
  </si>
  <si>
    <t>1-48</t>
  </si>
  <si>
    <t>1-49</t>
  </si>
  <si>
    <t>1-50</t>
  </si>
  <si>
    <t>1-51</t>
  </si>
  <si>
    <t>1-47</t>
  </si>
  <si>
    <t>1-52</t>
  </si>
  <si>
    <t>1-53</t>
  </si>
  <si>
    <t>1-45</t>
  </si>
  <si>
    <t>1-20</t>
  </si>
  <si>
    <t>1-54</t>
  </si>
  <si>
    <t>1-56</t>
  </si>
  <si>
    <t>1-60</t>
  </si>
  <si>
    <t>1-61</t>
  </si>
  <si>
    <t>1-39</t>
  </si>
  <si>
    <t>1-62</t>
  </si>
  <si>
    <t>1-64</t>
  </si>
  <si>
    <t>1-43</t>
  </si>
  <si>
    <t>1-41</t>
  </si>
  <si>
    <t>1-6</t>
  </si>
  <si>
    <t>1-36</t>
  </si>
  <si>
    <t>1-7</t>
  </si>
  <si>
    <t>1-34</t>
  </si>
  <si>
    <t>1-35</t>
  </si>
  <si>
    <t>1-11</t>
  </si>
  <si>
    <t>1-14</t>
  </si>
  <si>
    <t>1-63</t>
  </si>
  <si>
    <t>60-6</t>
  </si>
  <si>
    <t>60-7</t>
  </si>
  <si>
    <t>60-8</t>
  </si>
  <si>
    <t>Sieninių LED šviestuvų montavimas</t>
  </si>
  <si>
    <t>Šarvo durų blokų įstatymas</t>
  </si>
  <si>
    <t>Sieninių spintų durų keitimas</t>
  </si>
  <si>
    <t>Sieninių spintų lentynų keitimas</t>
  </si>
  <si>
    <t xml:space="preserve"> 1-57, 1-58, 1-59</t>
  </si>
  <si>
    <t xml:space="preserve">Šviestuvų  demontavimas                                                                                                                                                                                                              </t>
  </si>
  <si>
    <t>Revizinių durelių keitimas</t>
  </si>
  <si>
    <t>Palangių lentų montavimas</t>
  </si>
  <si>
    <t>Radiatorių demontavimas</t>
  </si>
  <si>
    <t>Metalinių turėklų montavimas</t>
  </si>
  <si>
    <t>LED panelių 595x595 montavimas</t>
  </si>
  <si>
    <t>Plastikiniu vitrininių durų montavimas</t>
  </si>
  <si>
    <t>Kabeliu tiesimas</t>
  </si>
  <si>
    <t xml:space="preserve">Statinio plytų mūro konstrukcijų pjovimas diskiniu pjūklu </t>
  </si>
  <si>
    <r>
      <t>m</t>
    </r>
    <r>
      <rPr>
        <vertAlign val="superscript"/>
        <sz val="9"/>
        <color theme="1"/>
        <rFont val="Times New Roman"/>
        <family val="1"/>
        <charset val="186"/>
      </rPr>
      <t>3</t>
    </r>
  </si>
  <si>
    <t>Mūrinių pertvarų išardymas rankiniu būdu, be plytų atrinkimo</t>
  </si>
  <si>
    <t xml:space="preserve">Gipskartonio plokščių sienų siūlių glaistymas be armavimo , užpildant siūles ir glaistant dviem sluoksniais (100 m2 gipskartonio plokščių) </t>
  </si>
  <si>
    <t>Mūrinių sienų tinkuoto paviršiaus atskirų vietų remontas ( sienų kampai, angokraščiai)</t>
  </si>
  <si>
    <t>Mūrinių sienų tinkuoto paviršiaus atskirų vietų remontas ( sienos)</t>
  </si>
  <si>
    <t>LED panelių 1200x200 montavimas</t>
  </si>
  <si>
    <t xml:space="preserve">Jungiklio montavimas, kai instaliacija paslėptoji </t>
  </si>
  <si>
    <t>Kiliminės grindų dangos įrengimas, kai danga vienos spalvos</t>
  </si>
  <si>
    <t>Grindjuosčių kiliminėms dangoms montavimas</t>
  </si>
  <si>
    <t>Grindinių elektros dėžučių montavimas</t>
  </si>
  <si>
    <t>Kištukinių lizdų montavimas</t>
  </si>
  <si>
    <t>Stiklo pertvaros montavimas</t>
  </si>
  <si>
    <t>Laiptinė</t>
  </si>
  <si>
    <t>Stiklo pakeito keitimas</t>
  </si>
  <si>
    <t>Sieninių veidrodžių klijavimas</t>
  </si>
  <si>
    <t>Kanalinių ventiliatorių montavimas</t>
  </si>
  <si>
    <t>Laiptų apsauginių kampų montavimas</t>
  </si>
  <si>
    <t>Varinių vamzdelių, kai skersmuo daugiau 10 iki 16 mm, montavimas suvirinant (lituojant)</t>
  </si>
  <si>
    <t>Kondensato siurbliuko montavimas</t>
  </si>
  <si>
    <t>Vamzdžio kondensato nuvedimui montavimas</t>
  </si>
  <si>
    <t>Vagų iškirtimas paslėptai instaliacijai vagotuvu tinkuotose sienose</t>
  </si>
  <si>
    <t>Vagų užtaisymas (tinkavimas), nutiesus apšvietimo tinklo laidus sienų paviršiuose</t>
  </si>
  <si>
    <t>1-55, 1-22</t>
  </si>
  <si>
    <t>Plieninių šildymo radiatorių montavimas, tvirtinant kronšteinus medsraigčiais</t>
  </si>
  <si>
    <t>Kondicionierių vidinių sieninių agregatų montavimas , kai agregato šaldymo galia iki 5 kW</t>
  </si>
  <si>
    <t>Lizdų paskirstymo dėžutėms, jungikliams iškirtimas rankiniu būdu</t>
  </si>
  <si>
    <t>Plastikinių elektros instaliacijos kanalų montavimas, tvirtinanat prie mūro sienos ( kanalų skerspjūvio plotas daugiau 25 cm2 iki 60 cm2)</t>
  </si>
  <si>
    <t xml:space="preserve">Lubų atskirų vietų iki 1 m2 ploto tinko remontas cemento-kalkių skiediniu         </t>
  </si>
  <si>
    <t>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</si>
</sst>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9"/>
      <color theme="1"/>
      <name val="Times New Roman"/>
      <family val="1"/>
      <charset val="186"/>
    </font>
    <font>
      <vertAlign val="superscript"/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9"/>
      <name val="Times New Roman"/>
      <family val="1"/>
      <charset val="186"/>
    </font>
    <font>
      <sz val="9"/>
      <color theme="1"/>
      <name val="Calibri"/>
      <family val="2"/>
      <scheme val="minor"/>
    </font>
    <font>
      <b/>
      <sz val="9"/>
      <name val="Times New Roman"/>
      <family val="1"/>
      <charset val="186"/>
    </font>
    <font>
      <vertAlign val="superscript"/>
      <sz val="9"/>
      <name val="Times New Roman"/>
      <family val="1"/>
      <charset val="186"/>
    </font>
    <font>
      <sz val="8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Border="1"/>
    <xf numFmtId="0" fontId="0" fillId="0" borderId="0" xfId="0" applyFill="1"/>
    <xf numFmtId="0" fontId="2" fillId="0" borderId="0" xfId="0" applyFont="1" applyFill="1" applyBorder="1"/>
    <xf numFmtId="0" fontId="0" fillId="0" borderId="2" xfId="0" applyBorder="1"/>
    <xf numFmtId="0" fontId="6" fillId="0" borderId="0" xfId="0" applyFont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vertical="top" wrapText="1"/>
    </xf>
    <xf numFmtId="0" fontId="0" fillId="0" borderId="0" xfId="0" applyFill="1" applyBorder="1"/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center" vertical="center" textRotation="90" wrapText="1"/>
    </xf>
    <xf numFmtId="2" fontId="4" fillId="0" borderId="0" xfId="0" applyNumberFormat="1" applyFont="1" applyFill="1" applyAlignment="1">
      <alignment horizontal="center" vertical="center" wrapText="1"/>
    </xf>
    <xf numFmtId="0" fontId="0" fillId="0" borderId="0" xfId="0" applyFont="1" applyBorder="1"/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vertical="top" wrapText="1"/>
    </xf>
    <xf numFmtId="0" fontId="0" fillId="0" borderId="0" xfId="0" applyFont="1" applyFill="1" applyBorder="1"/>
    <xf numFmtId="0" fontId="2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2" fontId="2" fillId="0" borderId="5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textRotation="90" wrapText="1"/>
    </xf>
    <xf numFmtId="2" fontId="2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/>
    <xf numFmtId="164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2" fillId="0" borderId="1" xfId="0" applyFont="1" applyFill="1" applyBorder="1"/>
    <xf numFmtId="0" fontId="0" fillId="0" borderId="1" xfId="0" applyFill="1" applyBorder="1" applyAlignment="1">
      <alignment horizontal="center"/>
    </xf>
    <xf numFmtId="2" fontId="2" fillId="0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top" wrapText="1"/>
    </xf>
    <xf numFmtId="164" fontId="4" fillId="2" borderId="1" xfId="0" applyNumberFormat="1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Fill="1" applyBorder="1" applyAlignment="1">
      <alignment horizontal="center" vertical="center" wrapText="1"/>
    </xf>
    <xf numFmtId="2" fontId="2" fillId="0" borderId="5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8"/>
  <sheetViews>
    <sheetView tabSelected="1" topLeftCell="A3" zoomScale="115" zoomScaleNormal="115" workbookViewId="0">
      <pane xSplit="4" ySplit="4" topLeftCell="J61" activePane="bottomRight" state="frozen"/>
      <selection activeCell="A3" sqref="A3"/>
      <selection pane="topRight" activeCell="E3" sqref="E3"/>
      <selection pane="bottomLeft" activeCell="A7" sqref="A7"/>
      <selection pane="bottomRight" activeCell="T76" sqref="T76"/>
    </sheetView>
  </sheetViews>
  <sheetFormatPr defaultRowHeight="15" x14ac:dyDescent="0.25"/>
  <cols>
    <col min="1" max="1" width="4.140625" style="7" customWidth="1"/>
    <col min="2" max="2" width="22.85546875" style="5" customWidth="1"/>
    <col min="3" max="3" width="3.7109375" style="25" customWidth="1"/>
    <col min="4" max="4" width="9.28515625" style="18" customWidth="1"/>
    <col min="5" max="36" width="5.7109375" style="18" customWidth="1"/>
    <col min="37" max="37" width="5.7109375" style="25" customWidth="1"/>
  </cols>
  <sheetData>
    <row r="1" spans="1:37" hidden="1" x14ac:dyDescent="0.25"/>
    <row r="2" spans="1:37" ht="15" hidden="1" customHeight="1" x14ac:dyDescent="0.25">
      <c r="A2" s="54" t="s">
        <v>7</v>
      </c>
      <c r="B2" s="54"/>
      <c r="C2" s="54"/>
      <c r="D2" s="54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13"/>
    </row>
    <row r="3" spans="1:37" x14ac:dyDescent="0.25">
      <c r="A3" s="55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</row>
    <row r="4" spans="1:37" ht="15" customHeight="1" x14ac:dyDescent="0.25">
      <c r="A4" s="15"/>
      <c r="B4" s="16"/>
      <c r="C4" s="21"/>
      <c r="D4" s="21"/>
      <c r="E4" s="62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8"/>
      <c r="AK4" s="26"/>
    </row>
    <row r="5" spans="1:37" s="4" customFormat="1" ht="47.25" x14ac:dyDescent="0.25">
      <c r="A5" s="11" t="s">
        <v>0</v>
      </c>
      <c r="B5" s="10" t="s">
        <v>1</v>
      </c>
      <c r="C5" s="26" t="s">
        <v>2</v>
      </c>
      <c r="D5" s="22" t="s">
        <v>3</v>
      </c>
      <c r="E5" s="41" t="s">
        <v>75</v>
      </c>
      <c r="F5" s="41" t="s">
        <v>77</v>
      </c>
      <c r="G5" s="41" t="s">
        <v>80</v>
      </c>
      <c r="H5" s="41" t="s">
        <v>81</v>
      </c>
      <c r="I5" s="41" t="s">
        <v>65</v>
      </c>
      <c r="J5" s="41" t="s">
        <v>78</v>
      </c>
      <c r="K5" s="41" t="s">
        <v>79</v>
      </c>
      <c r="L5" s="41" t="s">
        <v>76</v>
      </c>
      <c r="M5" s="41" t="s">
        <v>70</v>
      </c>
      <c r="N5" s="41" t="s">
        <v>74</v>
      </c>
      <c r="O5" s="41" t="s">
        <v>73</v>
      </c>
      <c r="P5" s="41" t="s">
        <v>64</v>
      </c>
      <c r="Q5" s="41" t="s">
        <v>61</v>
      </c>
      <c r="R5" s="41" t="s">
        <v>57</v>
      </c>
      <c r="S5" s="41" t="s">
        <v>58</v>
      </c>
      <c r="T5" s="41" t="s">
        <v>59</v>
      </c>
      <c r="U5" s="41" t="s">
        <v>60</v>
      </c>
      <c r="V5" s="41" t="s">
        <v>62</v>
      </c>
      <c r="W5" s="41" t="s">
        <v>112</v>
      </c>
      <c r="X5" s="41" t="s">
        <v>63</v>
      </c>
      <c r="Y5" s="41" t="s">
        <v>66</v>
      </c>
      <c r="Z5" s="41" t="s">
        <v>122</v>
      </c>
      <c r="AA5" s="41" t="s">
        <v>67</v>
      </c>
      <c r="AB5" s="41" t="s">
        <v>90</v>
      </c>
      <c r="AC5" s="41" t="s">
        <v>68</v>
      </c>
      <c r="AD5" s="41" t="s">
        <v>69</v>
      </c>
      <c r="AE5" s="41" t="s">
        <v>71</v>
      </c>
      <c r="AF5" s="41" t="s">
        <v>82</v>
      </c>
      <c r="AG5" s="41" t="s">
        <v>72</v>
      </c>
      <c r="AH5" s="41" t="s">
        <v>83</v>
      </c>
      <c r="AI5" s="41" t="s">
        <v>84</v>
      </c>
      <c r="AJ5" s="41" t="s">
        <v>85</v>
      </c>
      <c r="AK5" s="35" t="s">
        <v>8</v>
      </c>
    </row>
    <row r="6" spans="1:37" s="1" customFormat="1" ht="15" customHeight="1" x14ac:dyDescent="0.25">
      <c r="A6" s="14"/>
      <c r="B6" s="14"/>
      <c r="C6" s="26"/>
      <c r="D6" s="23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8"/>
    </row>
    <row r="7" spans="1:37" s="19" customFormat="1" ht="29.25" customHeight="1" x14ac:dyDescent="0.25">
      <c r="A7" s="6">
        <v>1</v>
      </c>
      <c r="B7" s="30" t="s">
        <v>27</v>
      </c>
      <c r="C7" s="13" t="s">
        <v>9</v>
      </c>
      <c r="D7" s="24">
        <f t="shared" ref="D7:D57" si="0">SUM(E7:AJ7)</f>
        <v>225.2</v>
      </c>
      <c r="E7" s="13"/>
      <c r="F7" s="13">
        <v>31.6</v>
      </c>
      <c r="G7" s="13">
        <v>2.8</v>
      </c>
      <c r="H7" s="13"/>
      <c r="I7" s="13">
        <v>2.6</v>
      </c>
      <c r="J7" s="13"/>
      <c r="K7" s="13">
        <v>9.1999999999999993</v>
      </c>
      <c r="L7" s="13"/>
      <c r="M7" s="13"/>
      <c r="N7" s="13">
        <v>11.2</v>
      </c>
      <c r="O7" s="13"/>
      <c r="P7" s="13">
        <v>1.8</v>
      </c>
      <c r="Q7" s="13">
        <v>65.5</v>
      </c>
      <c r="R7" s="12">
        <v>40</v>
      </c>
      <c r="S7" s="12"/>
      <c r="T7" s="13"/>
      <c r="U7" s="42"/>
      <c r="V7" s="42">
        <v>10.5</v>
      </c>
      <c r="W7" s="42"/>
      <c r="X7" s="42">
        <v>50</v>
      </c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13"/>
    </row>
    <row r="8" spans="1:37" s="2" customFormat="1" ht="48" x14ac:dyDescent="0.25">
      <c r="A8" s="13">
        <v>2</v>
      </c>
      <c r="B8" s="31" t="s">
        <v>17</v>
      </c>
      <c r="C8" s="13" t="s">
        <v>9</v>
      </c>
      <c r="D8" s="24">
        <f t="shared" si="0"/>
        <v>52.25</v>
      </c>
      <c r="E8" s="12"/>
      <c r="F8" s="12"/>
      <c r="G8" s="12">
        <v>22</v>
      </c>
      <c r="H8" s="12"/>
      <c r="I8" s="12">
        <f>6.8*2.5</f>
        <v>17</v>
      </c>
      <c r="J8" s="12"/>
      <c r="K8" s="12"/>
      <c r="L8" s="12"/>
      <c r="M8" s="12"/>
      <c r="N8" s="12"/>
      <c r="O8" s="12"/>
      <c r="P8" s="12">
        <f>5.3*2.5</f>
        <v>13.25</v>
      </c>
      <c r="Q8" s="12"/>
      <c r="R8" s="2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7"/>
    </row>
    <row r="9" spans="1:37" s="33" customFormat="1" ht="29.25" customHeight="1" x14ac:dyDescent="0.25">
      <c r="A9" s="6">
        <v>3</v>
      </c>
      <c r="B9" s="30" t="s">
        <v>29</v>
      </c>
      <c r="C9" s="13" t="s">
        <v>9</v>
      </c>
      <c r="D9" s="24">
        <f t="shared" si="0"/>
        <v>2.8</v>
      </c>
      <c r="E9" s="13"/>
      <c r="F9" s="13"/>
      <c r="G9" s="13">
        <v>2.8</v>
      </c>
      <c r="H9" s="13"/>
      <c r="I9" s="13"/>
      <c r="J9" s="13"/>
      <c r="K9" s="13"/>
      <c r="L9" s="13"/>
      <c r="M9" s="13"/>
      <c r="N9" s="13"/>
      <c r="O9" s="13"/>
      <c r="P9" s="13"/>
      <c r="Q9" s="13"/>
      <c r="R9" s="4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</row>
    <row r="10" spans="1:37" s="2" customFormat="1" ht="24" x14ac:dyDescent="0.25">
      <c r="A10" s="13">
        <v>4</v>
      </c>
      <c r="B10" s="31" t="s">
        <v>18</v>
      </c>
      <c r="C10" s="13" t="s">
        <v>5</v>
      </c>
      <c r="D10" s="24">
        <f t="shared" si="0"/>
        <v>4</v>
      </c>
      <c r="E10" s="12"/>
      <c r="F10" s="12"/>
      <c r="G10" s="12">
        <v>1</v>
      </c>
      <c r="H10" s="12"/>
      <c r="I10" s="12">
        <v>1</v>
      </c>
      <c r="J10" s="12"/>
      <c r="K10" s="12"/>
      <c r="L10" s="12"/>
      <c r="M10" s="12"/>
      <c r="N10" s="12"/>
      <c r="O10" s="12"/>
      <c r="P10" s="12">
        <v>1</v>
      </c>
      <c r="Q10" s="12"/>
      <c r="R10" s="2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>
        <v>1</v>
      </c>
      <c r="AK10" s="17"/>
    </row>
    <row r="11" spans="1:37" s="2" customFormat="1" x14ac:dyDescent="0.25">
      <c r="A11" s="6">
        <v>5</v>
      </c>
      <c r="B11" s="31" t="s">
        <v>30</v>
      </c>
      <c r="C11" s="13" t="s">
        <v>5</v>
      </c>
      <c r="D11" s="24">
        <f t="shared" si="0"/>
        <v>4</v>
      </c>
      <c r="E11" s="12"/>
      <c r="F11" s="12"/>
      <c r="G11" s="12">
        <v>1</v>
      </c>
      <c r="H11" s="12"/>
      <c r="I11" s="12">
        <v>1</v>
      </c>
      <c r="J11" s="12"/>
      <c r="K11" s="12"/>
      <c r="L11" s="12"/>
      <c r="M11" s="12"/>
      <c r="N11" s="12"/>
      <c r="O11" s="12"/>
      <c r="P11" s="12">
        <v>1</v>
      </c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>
        <v>1</v>
      </c>
      <c r="AK11" s="17"/>
    </row>
    <row r="12" spans="1:37" s="2" customFormat="1" ht="24" x14ac:dyDescent="0.25">
      <c r="A12" s="13">
        <v>6</v>
      </c>
      <c r="B12" s="31" t="s">
        <v>28</v>
      </c>
      <c r="C12" s="13" t="s">
        <v>5</v>
      </c>
      <c r="D12" s="24">
        <f t="shared" si="0"/>
        <v>4</v>
      </c>
      <c r="E12" s="12"/>
      <c r="F12" s="12"/>
      <c r="G12" s="12">
        <v>1</v>
      </c>
      <c r="H12" s="12"/>
      <c r="I12" s="12">
        <v>1</v>
      </c>
      <c r="J12" s="12"/>
      <c r="K12" s="12"/>
      <c r="L12" s="12"/>
      <c r="M12" s="12"/>
      <c r="N12" s="12"/>
      <c r="O12" s="12"/>
      <c r="P12" s="12">
        <v>1</v>
      </c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>
        <v>1</v>
      </c>
      <c r="AK12" s="17"/>
    </row>
    <row r="13" spans="1:37" s="2" customFormat="1" x14ac:dyDescent="0.25">
      <c r="A13" s="6">
        <v>7</v>
      </c>
      <c r="B13" s="31" t="s">
        <v>94</v>
      </c>
      <c r="C13" s="13" t="s">
        <v>5</v>
      </c>
      <c r="D13" s="24">
        <f t="shared" si="0"/>
        <v>6</v>
      </c>
      <c r="E13" s="12"/>
      <c r="F13" s="12"/>
      <c r="G13" s="12"/>
      <c r="H13" s="12"/>
      <c r="I13" s="12">
        <v>1</v>
      </c>
      <c r="J13" s="12">
        <v>1</v>
      </c>
      <c r="K13" s="12"/>
      <c r="L13" s="12"/>
      <c r="M13" s="12"/>
      <c r="N13" s="12"/>
      <c r="O13" s="12">
        <v>2</v>
      </c>
      <c r="P13" s="12">
        <v>1</v>
      </c>
      <c r="Q13" s="12"/>
      <c r="R13" s="12"/>
      <c r="S13" s="12"/>
      <c r="T13" s="12"/>
      <c r="U13" s="12"/>
      <c r="V13" s="12"/>
      <c r="W13" s="12"/>
      <c r="X13" s="12"/>
      <c r="Y13" s="12">
        <v>1</v>
      </c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7"/>
    </row>
    <row r="14" spans="1:37" ht="30" customHeight="1" x14ac:dyDescent="0.25">
      <c r="A14" s="13">
        <v>8</v>
      </c>
      <c r="B14" s="31" t="s">
        <v>37</v>
      </c>
      <c r="C14" s="13" t="s">
        <v>9</v>
      </c>
      <c r="D14" s="24">
        <f t="shared" si="0"/>
        <v>487.8</v>
      </c>
      <c r="E14" s="12">
        <v>15.8</v>
      </c>
      <c r="F14" s="12">
        <v>31.6</v>
      </c>
      <c r="G14" s="12"/>
      <c r="H14" s="12">
        <v>15.8</v>
      </c>
      <c r="I14" s="12"/>
      <c r="J14" s="12"/>
      <c r="K14" s="12">
        <v>9.1999999999999993</v>
      </c>
      <c r="L14" s="12">
        <v>28.7</v>
      </c>
      <c r="M14" s="12"/>
      <c r="N14" s="12">
        <v>10.199999999999999</v>
      </c>
      <c r="O14" s="12">
        <v>49.4</v>
      </c>
      <c r="P14" s="12"/>
      <c r="Q14" s="12">
        <v>65.5</v>
      </c>
      <c r="R14" s="12">
        <v>130.5</v>
      </c>
      <c r="S14" s="12"/>
      <c r="T14" s="12"/>
      <c r="U14" s="12"/>
      <c r="V14" s="12"/>
      <c r="W14" s="12"/>
      <c r="X14" s="12">
        <v>50</v>
      </c>
      <c r="Y14" s="12"/>
      <c r="Z14" s="12"/>
      <c r="AA14" s="12"/>
      <c r="AB14" s="12"/>
      <c r="AC14" s="12">
        <v>28.4</v>
      </c>
      <c r="AD14" s="12"/>
      <c r="AE14" s="12">
        <v>18.3</v>
      </c>
      <c r="AF14" s="12">
        <v>10.7</v>
      </c>
      <c r="AG14" s="12">
        <v>8.5</v>
      </c>
      <c r="AH14" s="12">
        <v>11.8</v>
      </c>
      <c r="AI14" s="12">
        <v>3.4</v>
      </c>
      <c r="AJ14" s="12"/>
      <c r="AK14" s="17"/>
    </row>
    <row r="15" spans="1:37" ht="24" x14ac:dyDescent="0.25">
      <c r="A15" s="6">
        <v>9</v>
      </c>
      <c r="B15" s="31" t="s">
        <v>12</v>
      </c>
      <c r="C15" s="13" t="s">
        <v>5</v>
      </c>
      <c r="D15" s="24">
        <f t="shared" si="0"/>
        <v>336</v>
      </c>
      <c r="E15" s="12">
        <f t="shared" ref="E15:Q15" si="1">E84+E85</f>
        <v>28</v>
      </c>
      <c r="F15" s="12">
        <f t="shared" si="1"/>
        <v>15</v>
      </c>
      <c r="G15" s="12">
        <f t="shared" si="1"/>
        <v>2</v>
      </c>
      <c r="H15" s="12">
        <f t="shared" si="1"/>
        <v>5</v>
      </c>
      <c r="I15" s="12">
        <f t="shared" si="1"/>
        <v>3</v>
      </c>
      <c r="J15" s="12">
        <f t="shared" si="1"/>
        <v>1</v>
      </c>
      <c r="K15" s="12">
        <f t="shared" si="1"/>
        <v>8</v>
      </c>
      <c r="L15" s="12">
        <f t="shared" si="1"/>
        <v>16</v>
      </c>
      <c r="M15" s="12">
        <f t="shared" si="1"/>
        <v>3</v>
      </c>
      <c r="N15" s="12">
        <f t="shared" si="1"/>
        <v>4</v>
      </c>
      <c r="O15" s="12">
        <f t="shared" si="1"/>
        <v>47</v>
      </c>
      <c r="P15" s="12">
        <f t="shared" si="1"/>
        <v>2</v>
      </c>
      <c r="Q15" s="12">
        <f t="shared" si="1"/>
        <v>26</v>
      </c>
      <c r="R15" s="12">
        <f>R84+38</f>
        <v>46</v>
      </c>
      <c r="S15" s="12">
        <f t="shared" ref="S15:AJ15" si="2">S84+S85</f>
        <v>3</v>
      </c>
      <c r="T15" s="12">
        <f t="shared" si="2"/>
        <v>1</v>
      </c>
      <c r="U15" s="12">
        <f t="shared" si="2"/>
        <v>1</v>
      </c>
      <c r="V15" s="12">
        <f t="shared" si="2"/>
        <v>1</v>
      </c>
      <c r="W15" s="12">
        <f t="shared" si="2"/>
        <v>1</v>
      </c>
      <c r="X15" s="12">
        <f t="shared" si="2"/>
        <v>29</v>
      </c>
      <c r="Y15" s="12">
        <f t="shared" si="2"/>
        <v>5</v>
      </c>
      <c r="Z15" s="12">
        <f t="shared" si="2"/>
        <v>8</v>
      </c>
      <c r="AA15" s="12">
        <f t="shared" si="2"/>
        <v>3</v>
      </c>
      <c r="AB15" s="12">
        <f t="shared" si="2"/>
        <v>3</v>
      </c>
      <c r="AC15" s="12">
        <f t="shared" si="2"/>
        <v>23</v>
      </c>
      <c r="AD15" s="12">
        <f t="shared" si="2"/>
        <v>20</v>
      </c>
      <c r="AE15" s="12">
        <f t="shared" si="2"/>
        <v>11</v>
      </c>
      <c r="AF15" s="12">
        <f t="shared" si="2"/>
        <v>10</v>
      </c>
      <c r="AG15" s="12">
        <f t="shared" si="2"/>
        <v>2</v>
      </c>
      <c r="AH15" s="12">
        <f t="shared" si="2"/>
        <v>7</v>
      </c>
      <c r="AI15" s="12">
        <f t="shared" si="2"/>
        <v>1</v>
      </c>
      <c r="AJ15" s="12">
        <f t="shared" si="2"/>
        <v>1</v>
      </c>
      <c r="AK15" s="17"/>
    </row>
    <row r="16" spans="1:37" x14ac:dyDescent="0.25">
      <c r="A16" s="13">
        <v>10</v>
      </c>
      <c r="B16" s="31" t="s">
        <v>91</v>
      </c>
      <c r="C16" s="13" t="s">
        <v>5</v>
      </c>
      <c r="D16" s="24">
        <f t="shared" si="0"/>
        <v>122</v>
      </c>
      <c r="E16" s="12">
        <f>E79+E80+E81</f>
        <v>4</v>
      </c>
      <c r="F16" s="12">
        <f t="shared" ref="F16:AJ16" si="3">F79+F80+F81</f>
        <v>5</v>
      </c>
      <c r="G16" s="12">
        <f t="shared" si="3"/>
        <v>3</v>
      </c>
      <c r="H16" s="12">
        <f t="shared" si="3"/>
        <v>3</v>
      </c>
      <c r="I16" s="12">
        <f t="shared" si="3"/>
        <v>1</v>
      </c>
      <c r="J16" s="12">
        <f t="shared" si="3"/>
        <v>1</v>
      </c>
      <c r="K16" s="12">
        <f t="shared" si="3"/>
        <v>3</v>
      </c>
      <c r="L16" s="12">
        <f t="shared" si="3"/>
        <v>6</v>
      </c>
      <c r="M16" s="12">
        <f t="shared" si="3"/>
        <v>2</v>
      </c>
      <c r="N16" s="12">
        <f t="shared" si="3"/>
        <v>2</v>
      </c>
      <c r="O16" s="12">
        <f t="shared" si="3"/>
        <v>0</v>
      </c>
      <c r="P16" s="12">
        <f t="shared" si="3"/>
        <v>2</v>
      </c>
      <c r="Q16" s="12">
        <f t="shared" si="3"/>
        <v>12</v>
      </c>
      <c r="R16" s="12">
        <f t="shared" si="3"/>
        <v>25</v>
      </c>
      <c r="S16" s="12">
        <f t="shared" si="3"/>
        <v>1</v>
      </c>
      <c r="T16" s="12">
        <f t="shared" si="3"/>
        <v>0</v>
      </c>
      <c r="U16" s="12">
        <f t="shared" si="3"/>
        <v>0</v>
      </c>
      <c r="V16" s="12">
        <f t="shared" si="3"/>
        <v>4</v>
      </c>
      <c r="W16" s="12">
        <f t="shared" ref="W16" si="4">W79+W80+W81</f>
        <v>0</v>
      </c>
      <c r="X16" s="12">
        <f t="shared" si="3"/>
        <v>11</v>
      </c>
      <c r="Y16" s="12">
        <f t="shared" si="3"/>
        <v>2</v>
      </c>
      <c r="Z16" s="12">
        <f t="shared" si="3"/>
        <v>3</v>
      </c>
      <c r="AA16" s="12">
        <f t="shared" si="3"/>
        <v>4</v>
      </c>
      <c r="AB16" s="12">
        <f t="shared" si="3"/>
        <v>2</v>
      </c>
      <c r="AC16" s="12">
        <f t="shared" si="3"/>
        <v>7</v>
      </c>
      <c r="AD16" s="12">
        <f t="shared" si="3"/>
        <v>2</v>
      </c>
      <c r="AE16" s="12">
        <f t="shared" si="3"/>
        <v>8</v>
      </c>
      <c r="AF16" s="12">
        <f t="shared" si="3"/>
        <v>3</v>
      </c>
      <c r="AG16" s="12">
        <f t="shared" si="3"/>
        <v>2</v>
      </c>
      <c r="AH16" s="12">
        <f t="shared" si="3"/>
        <v>2</v>
      </c>
      <c r="AI16" s="12">
        <f t="shared" si="3"/>
        <v>1</v>
      </c>
      <c r="AJ16" s="12">
        <f t="shared" si="3"/>
        <v>1</v>
      </c>
      <c r="AK16" s="17"/>
    </row>
    <row r="17" spans="1:40" s="2" customFormat="1" x14ac:dyDescent="0.25">
      <c r="A17" s="6">
        <v>11</v>
      </c>
      <c r="B17" s="31" t="s">
        <v>14</v>
      </c>
      <c r="C17" s="13" t="s">
        <v>5</v>
      </c>
      <c r="D17" s="24">
        <f t="shared" si="0"/>
        <v>15</v>
      </c>
      <c r="E17" s="12"/>
      <c r="F17" s="12"/>
      <c r="G17" s="12">
        <v>1</v>
      </c>
      <c r="H17" s="12"/>
      <c r="I17" s="12">
        <v>1</v>
      </c>
      <c r="J17" s="12"/>
      <c r="K17" s="12"/>
      <c r="L17" s="12"/>
      <c r="M17" s="12"/>
      <c r="N17" s="12"/>
      <c r="O17" s="12"/>
      <c r="P17" s="12"/>
      <c r="Q17" s="12">
        <v>1</v>
      </c>
      <c r="R17" s="12">
        <v>2</v>
      </c>
      <c r="S17" s="12">
        <v>1</v>
      </c>
      <c r="T17" s="12">
        <v>1</v>
      </c>
      <c r="U17" s="12"/>
      <c r="V17" s="12"/>
      <c r="W17" s="12">
        <v>2</v>
      </c>
      <c r="X17" s="12"/>
      <c r="Y17" s="12">
        <v>1</v>
      </c>
      <c r="Z17" s="12">
        <v>2</v>
      </c>
      <c r="AA17" s="12"/>
      <c r="AB17" s="12"/>
      <c r="AC17" s="12"/>
      <c r="AD17" s="12">
        <v>1</v>
      </c>
      <c r="AE17" s="12"/>
      <c r="AF17" s="12"/>
      <c r="AG17" s="12">
        <v>1</v>
      </c>
      <c r="AH17" s="12"/>
      <c r="AI17" s="12"/>
      <c r="AJ17" s="12">
        <v>1</v>
      </c>
      <c r="AK17" s="17"/>
    </row>
    <row r="18" spans="1:40" s="2" customFormat="1" x14ac:dyDescent="0.25">
      <c r="A18" s="13">
        <v>12</v>
      </c>
      <c r="B18" s="31" t="s">
        <v>24</v>
      </c>
      <c r="C18" s="13" t="s">
        <v>5</v>
      </c>
      <c r="D18" s="24">
        <f t="shared" si="0"/>
        <v>15</v>
      </c>
      <c r="E18" s="12"/>
      <c r="F18" s="12"/>
      <c r="G18" s="12">
        <v>1</v>
      </c>
      <c r="H18" s="12"/>
      <c r="I18" s="12">
        <v>1</v>
      </c>
      <c r="J18" s="12"/>
      <c r="K18" s="12"/>
      <c r="L18" s="12"/>
      <c r="M18" s="12"/>
      <c r="N18" s="12"/>
      <c r="O18" s="12"/>
      <c r="P18" s="12"/>
      <c r="Q18" s="12">
        <v>1</v>
      </c>
      <c r="R18" s="12">
        <v>2</v>
      </c>
      <c r="S18" s="12">
        <v>1</v>
      </c>
      <c r="T18" s="12">
        <v>1</v>
      </c>
      <c r="U18" s="12"/>
      <c r="V18" s="12"/>
      <c r="W18" s="12">
        <v>2</v>
      </c>
      <c r="X18" s="12"/>
      <c r="Y18" s="12">
        <v>1</v>
      </c>
      <c r="Z18" s="12">
        <v>2</v>
      </c>
      <c r="AA18" s="12"/>
      <c r="AB18" s="12"/>
      <c r="AC18" s="12"/>
      <c r="AD18" s="12">
        <v>1</v>
      </c>
      <c r="AE18" s="12"/>
      <c r="AF18" s="12"/>
      <c r="AG18" s="12">
        <v>1</v>
      </c>
      <c r="AH18" s="12"/>
      <c r="AI18" s="12"/>
      <c r="AJ18" s="12">
        <v>1</v>
      </c>
      <c r="AK18" s="17"/>
    </row>
    <row r="19" spans="1:40" s="2" customFormat="1" ht="36" x14ac:dyDescent="0.25">
      <c r="A19" s="13">
        <v>13</v>
      </c>
      <c r="B19" s="31" t="s">
        <v>99</v>
      </c>
      <c r="C19" s="13" t="s">
        <v>4</v>
      </c>
      <c r="D19" s="24">
        <f t="shared" si="0"/>
        <v>10</v>
      </c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>
        <v>10</v>
      </c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7"/>
    </row>
    <row r="20" spans="1:40" s="2" customFormat="1" ht="36" x14ac:dyDescent="0.25">
      <c r="A20" s="13">
        <v>14</v>
      </c>
      <c r="B20" s="31" t="s">
        <v>101</v>
      </c>
      <c r="C20" s="13" t="s">
        <v>100</v>
      </c>
      <c r="D20" s="24">
        <f t="shared" si="0"/>
        <v>0.5</v>
      </c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>
        <v>0.5</v>
      </c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7"/>
    </row>
    <row r="21" spans="1:40" ht="48" x14ac:dyDescent="0.25">
      <c r="A21" s="6">
        <v>15</v>
      </c>
      <c r="B21" s="31" t="s">
        <v>10</v>
      </c>
      <c r="C21" s="13" t="s">
        <v>6</v>
      </c>
      <c r="D21" s="24">
        <f>SUM(E21:AK21)</f>
        <v>7</v>
      </c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7">
        <v>7</v>
      </c>
    </row>
    <row r="22" spans="1:40" x14ac:dyDescent="0.25">
      <c r="A22" s="49"/>
      <c r="B22" s="50"/>
      <c r="C22" s="49"/>
      <c r="D22" s="51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3"/>
    </row>
    <row r="23" spans="1:40" s="9" customFormat="1" ht="36" x14ac:dyDescent="0.25">
      <c r="A23" s="13">
        <v>1</v>
      </c>
      <c r="B23" s="32" t="s">
        <v>15</v>
      </c>
      <c r="C23" s="20" t="s">
        <v>4</v>
      </c>
      <c r="D23" s="24">
        <f t="shared" si="0"/>
        <v>109.8</v>
      </c>
      <c r="E23" s="12"/>
      <c r="F23" s="12"/>
      <c r="G23" s="12"/>
      <c r="H23" s="12"/>
      <c r="I23" s="12"/>
      <c r="J23" s="12"/>
      <c r="K23" s="12"/>
      <c r="L23" s="12"/>
      <c r="M23" s="12"/>
      <c r="N23" s="12">
        <f>N24*4</f>
        <v>22.4</v>
      </c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>
        <f>Y24*4</f>
        <v>17.2</v>
      </c>
      <c r="Z23" s="12">
        <f t="shared" ref="Z23:AB23" si="5">Z24*4</f>
        <v>28.2</v>
      </c>
      <c r="AA23" s="12">
        <f t="shared" si="5"/>
        <v>28</v>
      </c>
      <c r="AB23" s="12">
        <f t="shared" si="5"/>
        <v>14</v>
      </c>
      <c r="AC23" s="12"/>
      <c r="AD23" s="12"/>
      <c r="AE23" s="12"/>
      <c r="AF23" s="12"/>
      <c r="AG23" s="12"/>
      <c r="AH23" s="12"/>
      <c r="AI23" s="12"/>
      <c r="AJ23" s="12"/>
      <c r="AK23" s="13"/>
    </row>
    <row r="24" spans="1:40" s="9" customFormat="1" ht="36" x14ac:dyDescent="0.25">
      <c r="A24" s="6">
        <v>2</v>
      </c>
      <c r="B24" s="32" t="s">
        <v>19</v>
      </c>
      <c r="C24" s="20" t="s">
        <v>16</v>
      </c>
      <c r="D24" s="24">
        <f t="shared" si="0"/>
        <v>27.45</v>
      </c>
      <c r="E24" s="12"/>
      <c r="F24" s="12"/>
      <c r="G24" s="12"/>
      <c r="H24" s="12"/>
      <c r="I24" s="12"/>
      <c r="J24" s="12"/>
      <c r="K24" s="12"/>
      <c r="L24" s="12"/>
      <c r="M24" s="12"/>
      <c r="N24" s="12">
        <f>N34*0.5</f>
        <v>5.6</v>
      </c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>
        <f>Y33*0.5</f>
        <v>4.3</v>
      </c>
      <c r="Z24" s="12">
        <f t="shared" ref="Z24:AB24" si="6">Z33*0.5</f>
        <v>7.05</v>
      </c>
      <c r="AA24" s="12">
        <f t="shared" si="6"/>
        <v>7</v>
      </c>
      <c r="AB24" s="12">
        <f t="shared" si="6"/>
        <v>3.5</v>
      </c>
      <c r="AC24" s="12"/>
      <c r="AD24" s="12"/>
      <c r="AE24" s="12"/>
      <c r="AF24" s="12"/>
      <c r="AG24" s="12"/>
      <c r="AH24" s="12"/>
      <c r="AI24" s="12"/>
      <c r="AJ24" s="12"/>
      <c r="AK24" s="13"/>
    </row>
    <row r="25" spans="1:40" s="9" customFormat="1" ht="60" x14ac:dyDescent="0.25">
      <c r="A25" s="6">
        <v>3</v>
      </c>
      <c r="B25" s="32" t="s">
        <v>102</v>
      </c>
      <c r="C25" s="20" t="s">
        <v>16</v>
      </c>
      <c r="D25" s="24">
        <f t="shared" si="0"/>
        <v>27.45</v>
      </c>
      <c r="E25" s="12"/>
      <c r="F25" s="12"/>
      <c r="G25" s="12"/>
      <c r="H25" s="12"/>
      <c r="I25" s="12"/>
      <c r="J25" s="12"/>
      <c r="K25" s="12"/>
      <c r="L25" s="12"/>
      <c r="M25" s="12"/>
      <c r="N25" s="12">
        <f>N34*0.5</f>
        <v>5.6</v>
      </c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>
        <f>Y33*0.5</f>
        <v>4.3</v>
      </c>
      <c r="Z25" s="12">
        <f t="shared" ref="Z25:AB25" si="7">Z33*0.5</f>
        <v>7.05</v>
      </c>
      <c r="AA25" s="12">
        <f t="shared" si="7"/>
        <v>7</v>
      </c>
      <c r="AB25" s="12">
        <f t="shared" si="7"/>
        <v>3.5</v>
      </c>
      <c r="AC25" s="12"/>
      <c r="AD25" s="12"/>
      <c r="AE25" s="12"/>
      <c r="AF25" s="12"/>
      <c r="AG25" s="12"/>
      <c r="AH25" s="12"/>
      <c r="AI25" s="12"/>
      <c r="AJ25" s="12"/>
      <c r="AK25" s="13"/>
    </row>
    <row r="26" spans="1:40" s="9" customFormat="1" ht="36" x14ac:dyDescent="0.25">
      <c r="A26" s="13">
        <v>4</v>
      </c>
      <c r="B26" s="8" t="s">
        <v>120</v>
      </c>
      <c r="C26" s="6" t="s">
        <v>4</v>
      </c>
      <c r="D26" s="24">
        <f t="shared" si="0"/>
        <v>10</v>
      </c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>
        <v>10</v>
      </c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3"/>
    </row>
    <row r="27" spans="1:40" s="9" customFormat="1" ht="36" x14ac:dyDescent="0.25">
      <c r="A27" s="6">
        <v>5</v>
      </c>
      <c r="B27" s="8" t="s">
        <v>121</v>
      </c>
      <c r="C27" s="6" t="s">
        <v>4</v>
      </c>
      <c r="D27" s="24">
        <f t="shared" si="0"/>
        <v>10</v>
      </c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>
        <v>10</v>
      </c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3"/>
    </row>
    <row r="28" spans="1:40" s="9" customFormat="1" ht="36" x14ac:dyDescent="0.25">
      <c r="A28" s="6">
        <v>6</v>
      </c>
      <c r="B28" s="31" t="s">
        <v>127</v>
      </c>
      <c r="C28" s="13" t="s">
        <v>9</v>
      </c>
      <c r="D28" s="24">
        <f t="shared" si="0"/>
        <v>4</v>
      </c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>
        <v>1</v>
      </c>
      <c r="S28" s="12">
        <v>1</v>
      </c>
      <c r="T28" s="12">
        <v>1</v>
      </c>
      <c r="U28" s="12">
        <v>1</v>
      </c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27"/>
      <c r="AM28" s="27"/>
      <c r="AN28" s="28"/>
    </row>
    <row r="29" spans="1:40" s="9" customFormat="1" ht="60" x14ac:dyDescent="0.25">
      <c r="A29" s="13">
        <v>7</v>
      </c>
      <c r="B29" s="8" t="s">
        <v>43</v>
      </c>
      <c r="C29" s="13" t="s">
        <v>9</v>
      </c>
      <c r="D29" s="24">
        <f t="shared" si="0"/>
        <v>224.8</v>
      </c>
      <c r="E29" s="12"/>
      <c r="F29" s="12"/>
      <c r="G29" s="12"/>
      <c r="H29" s="12">
        <v>15.8</v>
      </c>
      <c r="I29" s="12"/>
      <c r="J29" s="12"/>
      <c r="K29" s="12"/>
      <c r="L29" s="12">
        <v>28.7</v>
      </c>
      <c r="M29" s="12">
        <v>2.7</v>
      </c>
      <c r="N29" s="12"/>
      <c r="O29" s="12">
        <f>ROUND(49.4*0.3,1)</f>
        <v>14.8</v>
      </c>
      <c r="P29" s="12"/>
      <c r="Q29" s="12"/>
      <c r="R29" s="12">
        <v>7</v>
      </c>
      <c r="S29" s="12">
        <v>3.5</v>
      </c>
      <c r="T29" s="12">
        <v>3.4</v>
      </c>
      <c r="U29" s="12">
        <v>2.6</v>
      </c>
      <c r="V29" s="12"/>
      <c r="W29" s="12">
        <v>10</v>
      </c>
      <c r="X29" s="12"/>
      <c r="Y29" s="12">
        <v>8.6</v>
      </c>
      <c r="Z29" s="12">
        <v>14.1</v>
      </c>
      <c r="AA29" s="12">
        <v>14</v>
      </c>
      <c r="AB29" s="12">
        <v>7</v>
      </c>
      <c r="AC29" s="12">
        <v>28.4</v>
      </c>
      <c r="AD29" s="12">
        <v>10</v>
      </c>
      <c r="AE29" s="12">
        <v>18.3</v>
      </c>
      <c r="AF29" s="12">
        <v>10.7</v>
      </c>
      <c r="AG29" s="12">
        <v>8.5</v>
      </c>
      <c r="AH29" s="12">
        <v>11.8</v>
      </c>
      <c r="AI29" s="12">
        <v>3.4</v>
      </c>
      <c r="AJ29" s="12">
        <v>1.5</v>
      </c>
      <c r="AK29" s="12"/>
      <c r="AL29" s="27"/>
      <c r="AM29" s="27"/>
      <c r="AN29" s="28"/>
    </row>
    <row r="30" spans="1:40" s="9" customFormat="1" ht="60" x14ac:dyDescent="0.25">
      <c r="A30" s="6">
        <v>8</v>
      </c>
      <c r="B30" s="8" t="s">
        <v>44</v>
      </c>
      <c r="C30" s="13" t="s">
        <v>9</v>
      </c>
      <c r="D30" s="24">
        <f t="shared" si="0"/>
        <v>224.8</v>
      </c>
      <c r="E30" s="12"/>
      <c r="F30" s="12"/>
      <c r="G30" s="12"/>
      <c r="H30" s="12">
        <v>15.8</v>
      </c>
      <c r="I30" s="12"/>
      <c r="J30" s="12"/>
      <c r="K30" s="12"/>
      <c r="L30" s="12">
        <v>28.7</v>
      </c>
      <c r="M30" s="12">
        <v>2.7</v>
      </c>
      <c r="N30" s="12"/>
      <c r="O30" s="12">
        <f t="shared" ref="O30:O33" si="8">ROUND(49.4*0.3,1)</f>
        <v>14.8</v>
      </c>
      <c r="P30" s="12"/>
      <c r="Q30" s="12"/>
      <c r="R30" s="12">
        <v>7</v>
      </c>
      <c r="S30" s="12">
        <v>3.5</v>
      </c>
      <c r="T30" s="12">
        <v>3.4</v>
      </c>
      <c r="U30" s="12">
        <v>2.6</v>
      </c>
      <c r="V30" s="12"/>
      <c r="W30" s="12">
        <v>10</v>
      </c>
      <c r="X30" s="12"/>
      <c r="Y30" s="12">
        <v>8.6</v>
      </c>
      <c r="Z30" s="12">
        <v>14.1</v>
      </c>
      <c r="AA30" s="12">
        <v>14</v>
      </c>
      <c r="AB30" s="12">
        <v>7</v>
      </c>
      <c r="AC30" s="12">
        <v>28.4</v>
      </c>
      <c r="AD30" s="12">
        <v>10</v>
      </c>
      <c r="AE30" s="12">
        <v>18.3</v>
      </c>
      <c r="AF30" s="12">
        <v>10.7</v>
      </c>
      <c r="AG30" s="12">
        <v>8.5</v>
      </c>
      <c r="AH30" s="12">
        <v>11.8</v>
      </c>
      <c r="AI30" s="12">
        <v>3.4</v>
      </c>
      <c r="AJ30" s="12">
        <v>1.5</v>
      </c>
      <c r="AK30" s="12"/>
      <c r="AL30" s="27"/>
      <c r="AM30" s="27"/>
      <c r="AN30" s="28"/>
    </row>
    <row r="31" spans="1:40" s="9" customFormat="1" ht="36" x14ac:dyDescent="0.25">
      <c r="A31" s="6">
        <v>9</v>
      </c>
      <c r="B31" s="31" t="s">
        <v>20</v>
      </c>
      <c r="C31" s="13" t="s">
        <v>9</v>
      </c>
      <c r="D31" s="24">
        <f t="shared" si="0"/>
        <v>224.8</v>
      </c>
      <c r="E31" s="12"/>
      <c r="F31" s="12"/>
      <c r="G31" s="12"/>
      <c r="H31" s="12">
        <v>15.8</v>
      </c>
      <c r="I31" s="12"/>
      <c r="J31" s="12"/>
      <c r="K31" s="12"/>
      <c r="L31" s="12">
        <v>28.7</v>
      </c>
      <c r="M31" s="12">
        <v>2.7</v>
      </c>
      <c r="N31" s="12"/>
      <c r="O31" s="12">
        <f t="shared" si="8"/>
        <v>14.8</v>
      </c>
      <c r="P31" s="12"/>
      <c r="Q31" s="12"/>
      <c r="R31" s="12">
        <v>7</v>
      </c>
      <c r="S31" s="12">
        <v>3.5</v>
      </c>
      <c r="T31" s="12">
        <v>3.4</v>
      </c>
      <c r="U31" s="12">
        <v>2.6</v>
      </c>
      <c r="V31" s="12"/>
      <c r="W31" s="12">
        <v>10</v>
      </c>
      <c r="X31" s="12"/>
      <c r="Y31" s="12">
        <v>8.6</v>
      </c>
      <c r="Z31" s="12">
        <v>14.1</v>
      </c>
      <c r="AA31" s="12">
        <v>14</v>
      </c>
      <c r="AB31" s="12">
        <v>7</v>
      </c>
      <c r="AC31" s="12">
        <v>28.4</v>
      </c>
      <c r="AD31" s="12">
        <v>10</v>
      </c>
      <c r="AE31" s="12">
        <v>18.3</v>
      </c>
      <c r="AF31" s="12">
        <v>10.7</v>
      </c>
      <c r="AG31" s="12">
        <v>8.5</v>
      </c>
      <c r="AH31" s="12">
        <v>11.8</v>
      </c>
      <c r="AI31" s="12">
        <v>3.4</v>
      </c>
      <c r="AJ31" s="12">
        <v>1.5</v>
      </c>
      <c r="AK31" s="12"/>
      <c r="AL31" s="27"/>
      <c r="AM31" s="27"/>
      <c r="AN31" s="28"/>
    </row>
    <row r="32" spans="1:40" s="9" customFormat="1" ht="36" x14ac:dyDescent="0.25">
      <c r="A32" s="13">
        <v>10</v>
      </c>
      <c r="B32" s="31" t="s">
        <v>45</v>
      </c>
      <c r="C32" s="13" t="s">
        <v>9</v>
      </c>
      <c r="D32" s="24">
        <f t="shared" si="0"/>
        <v>224.8</v>
      </c>
      <c r="E32" s="12"/>
      <c r="F32" s="12"/>
      <c r="G32" s="12"/>
      <c r="H32" s="12">
        <v>15.8</v>
      </c>
      <c r="I32" s="12"/>
      <c r="J32" s="12"/>
      <c r="K32" s="12"/>
      <c r="L32" s="12">
        <v>28.7</v>
      </c>
      <c r="M32" s="12">
        <v>2.7</v>
      </c>
      <c r="N32" s="12"/>
      <c r="O32" s="12">
        <f t="shared" si="8"/>
        <v>14.8</v>
      </c>
      <c r="P32" s="12"/>
      <c r="Q32" s="12"/>
      <c r="R32" s="12">
        <v>7</v>
      </c>
      <c r="S32" s="12">
        <v>3.5</v>
      </c>
      <c r="T32" s="12">
        <v>3.4</v>
      </c>
      <c r="U32" s="12">
        <v>2.6</v>
      </c>
      <c r="V32" s="12"/>
      <c r="W32" s="12">
        <v>10</v>
      </c>
      <c r="X32" s="12"/>
      <c r="Y32" s="12">
        <v>8.6</v>
      </c>
      <c r="Z32" s="12">
        <v>14.1</v>
      </c>
      <c r="AA32" s="12">
        <v>14</v>
      </c>
      <c r="AB32" s="12">
        <v>7</v>
      </c>
      <c r="AC32" s="12">
        <v>28.4</v>
      </c>
      <c r="AD32" s="12">
        <v>10</v>
      </c>
      <c r="AE32" s="12">
        <v>18.3</v>
      </c>
      <c r="AF32" s="12">
        <v>10.7</v>
      </c>
      <c r="AG32" s="12">
        <v>8.5</v>
      </c>
      <c r="AH32" s="12">
        <v>11.8</v>
      </c>
      <c r="AI32" s="12">
        <v>3.4</v>
      </c>
      <c r="AJ32" s="12">
        <v>1.5</v>
      </c>
      <c r="AK32" s="12"/>
      <c r="AL32" s="27"/>
      <c r="AM32" s="27"/>
      <c r="AN32" s="28"/>
    </row>
    <row r="33" spans="1:40" s="9" customFormat="1" ht="36" x14ac:dyDescent="0.25">
      <c r="A33" s="6">
        <v>11</v>
      </c>
      <c r="B33" s="31" t="s">
        <v>46</v>
      </c>
      <c r="C33" s="13" t="s">
        <v>9</v>
      </c>
      <c r="D33" s="24">
        <f t="shared" si="0"/>
        <v>224.8</v>
      </c>
      <c r="E33" s="12"/>
      <c r="F33" s="12"/>
      <c r="G33" s="12"/>
      <c r="H33" s="12">
        <v>15.8</v>
      </c>
      <c r="I33" s="12"/>
      <c r="J33" s="12"/>
      <c r="K33" s="12"/>
      <c r="L33" s="12">
        <v>28.7</v>
      </c>
      <c r="M33" s="12">
        <v>2.7</v>
      </c>
      <c r="N33" s="12"/>
      <c r="O33" s="12">
        <f t="shared" si="8"/>
        <v>14.8</v>
      </c>
      <c r="P33" s="12"/>
      <c r="Q33" s="12"/>
      <c r="R33" s="12">
        <v>7</v>
      </c>
      <c r="S33" s="12">
        <v>3.5</v>
      </c>
      <c r="T33" s="12">
        <v>3.4</v>
      </c>
      <c r="U33" s="12">
        <v>2.6</v>
      </c>
      <c r="V33" s="12"/>
      <c r="W33" s="12">
        <v>10</v>
      </c>
      <c r="X33" s="12"/>
      <c r="Y33" s="12">
        <v>8.6</v>
      </c>
      <c r="Z33" s="12">
        <v>14.1</v>
      </c>
      <c r="AA33" s="12">
        <v>14</v>
      </c>
      <c r="AB33" s="12">
        <v>7</v>
      </c>
      <c r="AC33" s="12">
        <v>28.4</v>
      </c>
      <c r="AD33" s="12">
        <v>10</v>
      </c>
      <c r="AE33" s="12">
        <v>18.3</v>
      </c>
      <c r="AF33" s="12">
        <v>10.7</v>
      </c>
      <c r="AG33" s="12">
        <v>8.5</v>
      </c>
      <c r="AH33" s="12">
        <v>11.8</v>
      </c>
      <c r="AI33" s="12">
        <v>3.4</v>
      </c>
      <c r="AJ33" s="12">
        <v>1.5</v>
      </c>
      <c r="AK33" s="12"/>
      <c r="AL33" s="27"/>
      <c r="AM33" s="27"/>
      <c r="AN33" s="28"/>
    </row>
    <row r="34" spans="1:40" s="3" customFormat="1" ht="48" x14ac:dyDescent="0.2">
      <c r="A34" s="6">
        <v>12</v>
      </c>
      <c r="B34" s="31" t="s">
        <v>13</v>
      </c>
      <c r="C34" s="13" t="s">
        <v>9</v>
      </c>
      <c r="D34" s="24">
        <f t="shared" si="0"/>
        <v>275.60000000000002</v>
      </c>
      <c r="E34" s="12">
        <v>15.8</v>
      </c>
      <c r="F34" s="12">
        <v>31.6</v>
      </c>
      <c r="G34" s="12">
        <v>2.8</v>
      </c>
      <c r="H34" s="12"/>
      <c r="I34" s="12">
        <v>2.6</v>
      </c>
      <c r="J34" s="12"/>
      <c r="K34" s="12">
        <v>9.1999999999999993</v>
      </c>
      <c r="L34" s="12"/>
      <c r="M34" s="12"/>
      <c r="N34" s="12">
        <v>11.2</v>
      </c>
      <c r="O34" s="12">
        <f>49.4-O33</f>
        <v>34.599999999999994</v>
      </c>
      <c r="P34" s="12">
        <v>1.8</v>
      </c>
      <c r="Q34" s="12">
        <v>65.5</v>
      </c>
      <c r="R34" s="12">
        <v>40</v>
      </c>
      <c r="S34" s="12"/>
      <c r="T34" s="12"/>
      <c r="U34" s="12"/>
      <c r="V34" s="12">
        <v>10.5</v>
      </c>
      <c r="W34" s="12"/>
      <c r="X34" s="12">
        <v>50</v>
      </c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3"/>
    </row>
    <row r="35" spans="1:40" s="9" customFormat="1" ht="36" x14ac:dyDescent="0.25">
      <c r="A35" s="13">
        <v>13</v>
      </c>
      <c r="B35" s="31" t="s">
        <v>104</v>
      </c>
      <c r="C35" s="13" t="s">
        <v>9</v>
      </c>
      <c r="D35" s="24">
        <f t="shared" si="0"/>
        <v>137.60000000000002</v>
      </c>
      <c r="E35" s="12">
        <f>ROUND(E37*0.1,1)</f>
        <v>4</v>
      </c>
      <c r="F35" s="12">
        <f t="shared" ref="F35:AJ35" si="9">ROUND(F37*0.1,1)</f>
        <v>6.8</v>
      </c>
      <c r="G35" s="12"/>
      <c r="H35" s="12">
        <f t="shared" si="9"/>
        <v>8.3000000000000007</v>
      </c>
      <c r="I35" s="12">
        <f t="shared" si="9"/>
        <v>4.5999999999999996</v>
      </c>
      <c r="J35" s="12">
        <f t="shared" si="9"/>
        <v>1.4</v>
      </c>
      <c r="K35" s="12">
        <f t="shared" si="9"/>
        <v>3.1</v>
      </c>
      <c r="L35" s="12">
        <f t="shared" si="9"/>
        <v>9</v>
      </c>
      <c r="M35" s="12">
        <f t="shared" si="9"/>
        <v>2.5</v>
      </c>
      <c r="N35" s="12">
        <f t="shared" si="9"/>
        <v>3.2</v>
      </c>
      <c r="O35" s="12">
        <f t="shared" si="9"/>
        <v>7.1</v>
      </c>
      <c r="P35" s="12"/>
      <c r="Q35" s="12">
        <f t="shared" si="9"/>
        <v>7.7</v>
      </c>
      <c r="R35" s="12">
        <f t="shared" si="9"/>
        <v>19.5</v>
      </c>
      <c r="S35" s="12">
        <f t="shared" si="9"/>
        <v>2.2999999999999998</v>
      </c>
      <c r="T35" s="12"/>
      <c r="U35" s="12">
        <f t="shared" si="9"/>
        <v>1.6</v>
      </c>
      <c r="V35" s="12">
        <f t="shared" si="9"/>
        <v>3.4</v>
      </c>
      <c r="W35" s="12">
        <f t="shared" si="9"/>
        <v>3.1</v>
      </c>
      <c r="X35" s="12">
        <f t="shared" si="9"/>
        <v>9.4</v>
      </c>
      <c r="Y35" s="12">
        <f t="shared" si="9"/>
        <v>3.9</v>
      </c>
      <c r="Z35" s="12">
        <f t="shared" si="9"/>
        <v>4.5999999999999996</v>
      </c>
      <c r="AA35" s="12">
        <f t="shared" si="9"/>
        <v>4.8</v>
      </c>
      <c r="AB35" s="12">
        <f t="shared" si="9"/>
        <v>2.8</v>
      </c>
      <c r="AC35" s="12">
        <f t="shared" si="9"/>
        <v>5.4</v>
      </c>
      <c r="AD35" s="12">
        <f t="shared" si="9"/>
        <v>2.6</v>
      </c>
      <c r="AE35" s="12">
        <f t="shared" si="9"/>
        <v>4.4000000000000004</v>
      </c>
      <c r="AF35" s="12">
        <f t="shared" si="9"/>
        <v>2.5</v>
      </c>
      <c r="AG35" s="12">
        <f t="shared" si="9"/>
        <v>2.4</v>
      </c>
      <c r="AH35" s="12">
        <f t="shared" si="9"/>
        <v>4.3</v>
      </c>
      <c r="AI35" s="12">
        <f t="shared" si="9"/>
        <v>1.8</v>
      </c>
      <c r="AJ35" s="12">
        <f t="shared" si="9"/>
        <v>1.1000000000000001</v>
      </c>
      <c r="AK35" s="12"/>
      <c r="AL35" s="27"/>
      <c r="AM35" s="27"/>
      <c r="AN35" s="28"/>
    </row>
    <row r="36" spans="1:40" s="9" customFormat="1" ht="48" x14ac:dyDescent="0.25">
      <c r="A36" s="6">
        <v>14</v>
      </c>
      <c r="B36" s="31" t="s">
        <v>103</v>
      </c>
      <c r="C36" s="13" t="s">
        <v>41</v>
      </c>
      <c r="D36" s="24">
        <f t="shared" ref="D36" si="10">SUM(E36:AJ36)</f>
        <v>68.900000000000006</v>
      </c>
      <c r="E36" s="12">
        <f>ROUND(E37*0.05,1)</f>
        <v>2</v>
      </c>
      <c r="F36" s="12">
        <f t="shared" ref="F36:AJ36" si="11">ROUND(F37*0.05,1)</f>
        <v>3.4</v>
      </c>
      <c r="G36" s="12"/>
      <c r="H36" s="12">
        <f t="shared" si="11"/>
        <v>4.0999999999999996</v>
      </c>
      <c r="I36" s="12">
        <f t="shared" si="11"/>
        <v>2.2999999999999998</v>
      </c>
      <c r="J36" s="12">
        <f t="shared" si="11"/>
        <v>0.7</v>
      </c>
      <c r="K36" s="12">
        <f t="shared" si="11"/>
        <v>1.6</v>
      </c>
      <c r="L36" s="12">
        <f t="shared" si="11"/>
        <v>4.5</v>
      </c>
      <c r="M36" s="12">
        <f t="shared" si="11"/>
        <v>1.3</v>
      </c>
      <c r="N36" s="12">
        <f t="shared" si="11"/>
        <v>1.6</v>
      </c>
      <c r="O36" s="12">
        <f t="shared" si="11"/>
        <v>3.6</v>
      </c>
      <c r="P36" s="12"/>
      <c r="Q36" s="12">
        <f t="shared" si="11"/>
        <v>3.8</v>
      </c>
      <c r="R36" s="12">
        <f t="shared" si="11"/>
        <v>9.8000000000000007</v>
      </c>
      <c r="S36" s="12">
        <f t="shared" si="11"/>
        <v>1.1000000000000001</v>
      </c>
      <c r="T36" s="12"/>
      <c r="U36" s="12">
        <f t="shared" si="11"/>
        <v>0.8</v>
      </c>
      <c r="V36" s="12">
        <f t="shared" si="11"/>
        <v>1.7</v>
      </c>
      <c r="W36" s="12">
        <f t="shared" si="11"/>
        <v>1.6</v>
      </c>
      <c r="X36" s="12">
        <f t="shared" si="11"/>
        <v>4.7</v>
      </c>
      <c r="Y36" s="12">
        <f t="shared" si="11"/>
        <v>1.9</v>
      </c>
      <c r="Z36" s="12">
        <f t="shared" si="11"/>
        <v>2.2999999999999998</v>
      </c>
      <c r="AA36" s="12">
        <f t="shared" si="11"/>
        <v>2.4</v>
      </c>
      <c r="AB36" s="12">
        <f t="shared" si="11"/>
        <v>1.4</v>
      </c>
      <c r="AC36" s="12">
        <f t="shared" si="11"/>
        <v>2.7</v>
      </c>
      <c r="AD36" s="12">
        <f t="shared" si="11"/>
        <v>1.3</v>
      </c>
      <c r="AE36" s="12">
        <f t="shared" si="11"/>
        <v>2.2000000000000002</v>
      </c>
      <c r="AF36" s="12">
        <f t="shared" si="11"/>
        <v>1.3</v>
      </c>
      <c r="AG36" s="12">
        <f t="shared" si="11"/>
        <v>1.2</v>
      </c>
      <c r="AH36" s="12">
        <f t="shared" si="11"/>
        <v>2.1</v>
      </c>
      <c r="AI36" s="12">
        <f t="shared" si="11"/>
        <v>0.9</v>
      </c>
      <c r="AJ36" s="12">
        <f t="shared" si="11"/>
        <v>0.6</v>
      </c>
      <c r="AK36" s="12"/>
      <c r="AL36" s="27"/>
      <c r="AM36" s="27"/>
      <c r="AN36" s="28"/>
    </row>
    <row r="37" spans="1:40" s="9" customFormat="1" ht="60" x14ac:dyDescent="0.25">
      <c r="A37" s="6">
        <v>15</v>
      </c>
      <c r="B37" s="8" t="s">
        <v>47</v>
      </c>
      <c r="C37" s="13" t="s">
        <v>9</v>
      </c>
      <c r="D37" s="24">
        <f t="shared" si="0"/>
        <v>1373.75</v>
      </c>
      <c r="E37" s="12">
        <f>16*2.5</f>
        <v>40</v>
      </c>
      <c r="F37" s="12">
        <f>25*2.7</f>
        <v>67.5</v>
      </c>
      <c r="G37" s="12"/>
      <c r="H37" s="12">
        <f>20.7*4</f>
        <v>82.8</v>
      </c>
      <c r="I37" s="12">
        <f>18.5*2.5</f>
        <v>46.25</v>
      </c>
      <c r="J37" s="12">
        <f>4.5*3</f>
        <v>13.5</v>
      </c>
      <c r="K37" s="12">
        <f>12.5*2.5</f>
        <v>31.25</v>
      </c>
      <c r="L37" s="12">
        <f>30*3</f>
        <v>90</v>
      </c>
      <c r="M37" s="12">
        <f>12.7*2</f>
        <v>25.4</v>
      </c>
      <c r="N37" s="12">
        <f>12.8*2.5</f>
        <v>32</v>
      </c>
      <c r="O37" s="12">
        <f>28.5*2.5</f>
        <v>71.25</v>
      </c>
      <c r="P37" s="12"/>
      <c r="Q37" s="12">
        <f>32*2.4</f>
        <v>76.8</v>
      </c>
      <c r="R37" s="12">
        <f>(25+40+13)*2.5</f>
        <v>195</v>
      </c>
      <c r="S37" s="12">
        <f>9*2.5</f>
        <v>22.5</v>
      </c>
      <c r="T37" s="12"/>
      <c r="U37" s="12">
        <f>6.5*2.5</f>
        <v>16.25</v>
      </c>
      <c r="V37" s="12">
        <f>13.4*2.5</f>
        <v>33.5</v>
      </c>
      <c r="W37" s="12">
        <f>12.5*2.5</f>
        <v>31.25</v>
      </c>
      <c r="X37" s="12">
        <f>37.6*2.5</f>
        <v>94</v>
      </c>
      <c r="Y37" s="44">
        <f>15.5*2.5</f>
        <v>38.75</v>
      </c>
      <c r="Z37" s="44">
        <f>18.5*2.5</f>
        <v>46.25</v>
      </c>
      <c r="AA37" s="44">
        <f>19*2.5</f>
        <v>47.5</v>
      </c>
      <c r="AB37" s="44">
        <f>11*2.5</f>
        <v>27.5</v>
      </c>
      <c r="AC37" s="44">
        <f>21.7*2.5</f>
        <v>54.25</v>
      </c>
      <c r="AD37" s="44">
        <f>13*2</f>
        <v>26</v>
      </c>
      <c r="AE37" s="44">
        <f>17.5*2.5</f>
        <v>43.75</v>
      </c>
      <c r="AF37" s="44">
        <f>10*2.5</f>
        <v>25</v>
      </c>
      <c r="AG37" s="44">
        <f>12*2</f>
        <v>24</v>
      </c>
      <c r="AH37" s="44">
        <f>19.5*2.2</f>
        <v>42.900000000000006</v>
      </c>
      <c r="AI37" s="44">
        <f>8*2.2</f>
        <v>17.600000000000001</v>
      </c>
      <c r="AJ37" s="44">
        <f>5*2.2</f>
        <v>11</v>
      </c>
      <c r="AK37" s="12"/>
      <c r="AL37" s="27"/>
      <c r="AM37" s="27"/>
      <c r="AN37" s="29"/>
    </row>
    <row r="38" spans="1:40" s="9" customFormat="1" ht="60" x14ac:dyDescent="0.25">
      <c r="A38" s="13">
        <v>16</v>
      </c>
      <c r="B38" s="8" t="s">
        <v>48</v>
      </c>
      <c r="C38" s="13" t="s">
        <v>9</v>
      </c>
      <c r="D38" s="24">
        <f t="shared" si="0"/>
        <v>1373.75</v>
      </c>
      <c r="E38" s="12">
        <f t="shared" ref="E38:E41" si="12">16*2.5</f>
        <v>40</v>
      </c>
      <c r="F38" s="12">
        <f t="shared" ref="F38:F41" si="13">25*2.7</f>
        <v>67.5</v>
      </c>
      <c r="G38" s="12"/>
      <c r="H38" s="12">
        <f t="shared" ref="H38:H41" si="14">20.7*4</f>
        <v>82.8</v>
      </c>
      <c r="I38" s="12">
        <f t="shared" ref="I38:I41" si="15">18.5*2.5</f>
        <v>46.25</v>
      </c>
      <c r="J38" s="12">
        <f t="shared" ref="J38:J41" si="16">4.5*3</f>
        <v>13.5</v>
      </c>
      <c r="K38" s="12">
        <f t="shared" ref="K38:K41" si="17">12.5*2.5</f>
        <v>31.25</v>
      </c>
      <c r="L38" s="12">
        <f t="shared" ref="L38:L41" si="18">30*3</f>
        <v>90</v>
      </c>
      <c r="M38" s="12">
        <f t="shared" ref="M38:M41" si="19">12.7*2</f>
        <v>25.4</v>
      </c>
      <c r="N38" s="12">
        <f t="shared" ref="N38:N41" si="20">12.8*2.5</f>
        <v>32</v>
      </c>
      <c r="O38" s="12">
        <f t="shared" ref="O38:O41" si="21">28.5*2.5</f>
        <v>71.25</v>
      </c>
      <c r="P38" s="12"/>
      <c r="Q38" s="12">
        <f t="shared" ref="Q38:Q41" si="22">32*2.4</f>
        <v>76.8</v>
      </c>
      <c r="R38" s="12">
        <f t="shared" ref="R38:R41" si="23">(25+40+13)*2.5</f>
        <v>195</v>
      </c>
      <c r="S38" s="12">
        <f t="shared" ref="S38:S41" si="24">9*2.5</f>
        <v>22.5</v>
      </c>
      <c r="T38" s="12"/>
      <c r="U38" s="12">
        <f t="shared" ref="U38:U41" si="25">6.5*2.5</f>
        <v>16.25</v>
      </c>
      <c r="V38" s="12">
        <f t="shared" ref="V38:V41" si="26">13.4*2.5</f>
        <v>33.5</v>
      </c>
      <c r="W38" s="12">
        <f t="shared" ref="W38:W41" si="27">12.5*2.5</f>
        <v>31.25</v>
      </c>
      <c r="X38" s="12">
        <f t="shared" ref="X38:X41" si="28">37.6*2.5</f>
        <v>94</v>
      </c>
      <c r="Y38" s="44">
        <f t="shared" ref="Y38:Y41" si="29">15.5*2.5</f>
        <v>38.75</v>
      </c>
      <c r="Z38" s="44">
        <f t="shared" ref="Z38:Z41" si="30">18.5*2.5</f>
        <v>46.25</v>
      </c>
      <c r="AA38" s="44">
        <f t="shared" ref="AA38:AA41" si="31">19*2.5</f>
        <v>47.5</v>
      </c>
      <c r="AB38" s="44">
        <f t="shared" ref="AB38:AB41" si="32">11*2.5</f>
        <v>27.5</v>
      </c>
      <c r="AC38" s="44">
        <f t="shared" ref="AC38:AC41" si="33">21.7*2.5</f>
        <v>54.25</v>
      </c>
      <c r="AD38" s="44">
        <f t="shared" ref="AD38:AD41" si="34">13*2</f>
        <v>26</v>
      </c>
      <c r="AE38" s="44">
        <f t="shared" ref="AE38:AE41" si="35">17.5*2.5</f>
        <v>43.75</v>
      </c>
      <c r="AF38" s="44">
        <f t="shared" ref="AF38:AF41" si="36">10*2.5</f>
        <v>25</v>
      </c>
      <c r="AG38" s="44">
        <f t="shared" ref="AG38:AG41" si="37">12*2</f>
        <v>24</v>
      </c>
      <c r="AH38" s="44">
        <f t="shared" ref="AH38:AH41" si="38">19.5*2.2</f>
        <v>42.900000000000006</v>
      </c>
      <c r="AI38" s="44">
        <f t="shared" ref="AI38:AI41" si="39">8*2.2</f>
        <v>17.600000000000001</v>
      </c>
      <c r="AJ38" s="44">
        <f t="shared" ref="AJ38:AJ41" si="40">5*2.2</f>
        <v>11</v>
      </c>
      <c r="AK38" s="12"/>
      <c r="AL38" s="27"/>
      <c r="AM38" s="27"/>
      <c r="AN38" s="29"/>
    </row>
    <row r="39" spans="1:40" s="9" customFormat="1" ht="36" x14ac:dyDescent="0.25">
      <c r="A39" s="6">
        <v>17</v>
      </c>
      <c r="B39" s="31" t="s">
        <v>11</v>
      </c>
      <c r="C39" s="13" t="s">
        <v>9</v>
      </c>
      <c r="D39" s="24">
        <f t="shared" si="0"/>
        <v>1373.75</v>
      </c>
      <c r="E39" s="12">
        <f t="shared" si="12"/>
        <v>40</v>
      </c>
      <c r="F39" s="12">
        <f t="shared" si="13"/>
        <v>67.5</v>
      </c>
      <c r="G39" s="12"/>
      <c r="H39" s="12">
        <f t="shared" si="14"/>
        <v>82.8</v>
      </c>
      <c r="I39" s="12">
        <f t="shared" si="15"/>
        <v>46.25</v>
      </c>
      <c r="J39" s="12">
        <f t="shared" si="16"/>
        <v>13.5</v>
      </c>
      <c r="K39" s="12">
        <f t="shared" si="17"/>
        <v>31.25</v>
      </c>
      <c r="L39" s="12">
        <f t="shared" si="18"/>
        <v>90</v>
      </c>
      <c r="M39" s="12">
        <f t="shared" si="19"/>
        <v>25.4</v>
      </c>
      <c r="N39" s="12">
        <f t="shared" si="20"/>
        <v>32</v>
      </c>
      <c r="O39" s="12">
        <f t="shared" si="21"/>
        <v>71.25</v>
      </c>
      <c r="P39" s="12"/>
      <c r="Q39" s="12">
        <f t="shared" si="22"/>
        <v>76.8</v>
      </c>
      <c r="R39" s="12">
        <f t="shared" si="23"/>
        <v>195</v>
      </c>
      <c r="S39" s="12">
        <f t="shared" si="24"/>
        <v>22.5</v>
      </c>
      <c r="T39" s="12"/>
      <c r="U39" s="12">
        <f t="shared" si="25"/>
        <v>16.25</v>
      </c>
      <c r="V39" s="12">
        <f t="shared" si="26"/>
        <v>33.5</v>
      </c>
      <c r="W39" s="12">
        <f t="shared" si="27"/>
        <v>31.25</v>
      </c>
      <c r="X39" s="12">
        <f t="shared" si="28"/>
        <v>94</v>
      </c>
      <c r="Y39" s="44">
        <f t="shared" si="29"/>
        <v>38.75</v>
      </c>
      <c r="Z39" s="44">
        <f t="shared" si="30"/>
        <v>46.25</v>
      </c>
      <c r="AA39" s="44">
        <f t="shared" si="31"/>
        <v>47.5</v>
      </c>
      <c r="AB39" s="44">
        <f t="shared" si="32"/>
        <v>27.5</v>
      </c>
      <c r="AC39" s="44">
        <f t="shared" si="33"/>
        <v>54.25</v>
      </c>
      <c r="AD39" s="44">
        <f t="shared" si="34"/>
        <v>26</v>
      </c>
      <c r="AE39" s="44">
        <f t="shared" si="35"/>
        <v>43.75</v>
      </c>
      <c r="AF39" s="44">
        <f t="shared" si="36"/>
        <v>25</v>
      </c>
      <c r="AG39" s="44">
        <f t="shared" si="37"/>
        <v>24</v>
      </c>
      <c r="AH39" s="44">
        <f t="shared" si="38"/>
        <v>42.900000000000006</v>
      </c>
      <c r="AI39" s="44">
        <f t="shared" si="39"/>
        <v>17.600000000000001</v>
      </c>
      <c r="AJ39" s="44">
        <f t="shared" si="40"/>
        <v>11</v>
      </c>
      <c r="AK39" s="12"/>
      <c r="AL39" s="27"/>
      <c r="AM39" s="27"/>
      <c r="AN39" s="28"/>
    </row>
    <row r="40" spans="1:40" s="9" customFormat="1" ht="36" x14ac:dyDescent="0.25">
      <c r="A40" s="6">
        <v>18</v>
      </c>
      <c r="B40" s="31" t="s">
        <v>49</v>
      </c>
      <c r="C40" s="13" t="s">
        <v>9</v>
      </c>
      <c r="D40" s="24">
        <f t="shared" si="0"/>
        <v>1373.75</v>
      </c>
      <c r="E40" s="12">
        <f t="shared" si="12"/>
        <v>40</v>
      </c>
      <c r="F40" s="12">
        <f t="shared" si="13"/>
        <v>67.5</v>
      </c>
      <c r="G40" s="12"/>
      <c r="H40" s="12">
        <f t="shared" si="14"/>
        <v>82.8</v>
      </c>
      <c r="I40" s="12">
        <f t="shared" si="15"/>
        <v>46.25</v>
      </c>
      <c r="J40" s="12">
        <f t="shared" si="16"/>
        <v>13.5</v>
      </c>
      <c r="K40" s="12">
        <f t="shared" si="17"/>
        <v>31.25</v>
      </c>
      <c r="L40" s="12">
        <f t="shared" si="18"/>
        <v>90</v>
      </c>
      <c r="M40" s="12">
        <f t="shared" si="19"/>
        <v>25.4</v>
      </c>
      <c r="N40" s="12">
        <f t="shared" si="20"/>
        <v>32</v>
      </c>
      <c r="O40" s="12">
        <f t="shared" si="21"/>
        <v>71.25</v>
      </c>
      <c r="P40" s="12"/>
      <c r="Q40" s="12">
        <f t="shared" si="22"/>
        <v>76.8</v>
      </c>
      <c r="R40" s="12">
        <f t="shared" si="23"/>
        <v>195</v>
      </c>
      <c r="S40" s="12">
        <f t="shared" si="24"/>
        <v>22.5</v>
      </c>
      <c r="T40" s="12"/>
      <c r="U40" s="12">
        <f t="shared" si="25"/>
        <v>16.25</v>
      </c>
      <c r="V40" s="12">
        <f t="shared" si="26"/>
        <v>33.5</v>
      </c>
      <c r="W40" s="12">
        <f t="shared" si="27"/>
        <v>31.25</v>
      </c>
      <c r="X40" s="12">
        <f t="shared" si="28"/>
        <v>94</v>
      </c>
      <c r="Y40" s="44">
        <f t="shared" si="29"/>
        <v>38.75</v>
      </c>
      <c r="Z40" s="44">
        <f t="shared" si="30"/>
        <v>46.25</v>
      </c>
      <c r="AA40" s="44">
        <f t="shared" si="31"/>
        <v>47.5</v>
      </c>
      <c r="AB40" s="44">
        <f t="shared" si="32"/>
        <v>27.5</v>
      </c>
      <c r="AC40" s="44">
        <f t="shared" si="33"/>
        <v>54.25</v>
      </c>
      <c r="AD40" s="44">
        <f t="shared" si="34"/>
        <v>26</v>
      </c>
      <c r="AE40" s="44">
        <f t="shared" si="35"/>
        <v>43.75</v>
      </c>
      <c r="AF40" s="44">
        <f t="shared" si="36"/>
        <v>25</v>
      </c>
      <c r="AG40" s="44">
        <f t="shared" si="37"/>
        <v>24</v>
      </c>
      <c r="AH40" s="44">
        <f t="shared" si="38"/>
        <v>42.900000000000006</v>
      </c>
      <c r="AI40" s="44">
        <f t="shared" si="39"/>
        <v>17.600000000000001</v>
      </c>
      <c r="AJ40" s="44">
        <f t="shared" si="40"/>
        <v>11</v>
      </c>
      <c r="AK40" s="12"/>
      <c r="AL40" s="27"/>
      <c r="AM40" s="27"/>
      <c r="AN40" s="28"/>
    </row>
    <row r="41" spans="1:40" s="9" customFormat="1" ht="36" x14ac:dyDescent="0.25">
      <c r="A41" s="13">
        <v>19</v>
      </c>
      <c r="B41" s="31" t="s">
        <v>50</v>
      </c>
      <c r="C41" s="13" t="s">
        <v>9</v>
      </c>
      <c r="D41" s="24">
        <f t="shared" si="0"/>
        <v>1373.75</v>
      </c>
      <c r="E41" s="12">
        <f t="shared" si="12"/>
        <v>40</v>
      </c>
      <c r="F41" s="12">
        <f t="shared" si="13"/>
        <v>67.5</v>
      </c>
      <c r="G41" s="12"/>
      <c r="H41" s="12">
        <f t="shared" si="14"/>
        <v>82.8</v>
      </c>
      <c r="I41" s="12">
        <f t="shared" si="15"/>
        <v>46.25</v>
      </c>
      <c r="J41" s="12">
        <f t="shared" si="16"/>
        <v>13.5</v>
      </c>
      <c r="K41" s="12">
        <f t="shared" si="17"/>
        <v>31.25</v>
      </c>
      <c r="L41" s="12">
        <f t="shared" si="18"/>
        <v>90</v>
      </c>
      <c r="M41" s="12">
        <f t="shared" si="19"/>
        <v>25.4</v>
      </c>
      <c r="N41" s="12">
        <f t="shared" si="20"/>
        <v>32</v>
      </c>
      <c r="O41" s="12">
        <f t="shared" si="21"/>
        <v>71.25</v>
      </c>
      <c r="P41" s="12"/>
      <c r="Q41" s="12">
        <f t="shared" si="22"/>
        <v>76.8</v>
      </c>
      <c r="R41" s="12">
        <f t="shared" si="23"/>
        <v>195</v>
      </c>
      <c r="S41" s="12">
        <f t="shared" si="24"/>
        <v>22.5</v>
      </c>
      <c r="T41" s="12"/>
      <c r="U41" s="12">
        <f t="shared" si="25"/>
        <v>16.25</v>
      </c>
      <c r="V41" s="12">
        <f t="shared" si="26"/>
        <v>33.5</v>
      </c>
      <c r="W41" s="12">
        <f t="shared" si="27"/>
        <v>31.25</v>
      </c>
      <c r="X41" s="12">
        <f t="shared" si="28"/>
        <v>94</v>
      </c>
      <c r="Y41" s="44">
        <f t="shared" si="29"/>
        <v>38.75</v>
      </c>
      <c r="Z41" s="44">
        <f t="shared" si="30"/>
        <v>46.25</v>
      </c>
      <c r="AA41" s="44">
        <f t="shared" si="31"/>
        <v>47.5</v>
      </c>
      <c r="AB41" s="44">
        <f t="shared" si="32"/>
        <v>27.5</v>
      </c>
      <c r="AC41" s="44">
        <f t="shared" si="33"/>
        <v>54.25</v>
      </c>
      <c r="AD41" s="44">
        <f t="shared" si="34"/>
        <v>26</v>
      </c>
      <c r="AE41" s="44">
        <f t="shared" si="35"/>
        <v>43.75</v>
      </c>
      <c r="AF41" s="44">
        <f t="shared" si="36"/>
        <v>25</v>
      </c>
      <c r="AG41" s="44">
        <f t="shared" si="37"/>
        <v>24</v>
      </c>
      <c r="AH41" s="44">
        <f t="shared" si="38"/>
        <v>42.900000000000006</v>
      </c>
      <c r="AI41" s="44">
        <f t="shared" si="39"/>
        <v>17.600000000000001</v>
      </c>
      <c r="AJ41" s="44">
        <f t="shared" si="40"/>
        <v>11</v>
      </c>
      <c r="AK41" s="12"/>
      <c r="AL41" s="27"/>
      <c r="AM41" s="27"/>
      <c r="AN41" s="28"/>
    </row>
    <row r="42" spans="1:40" s="3" customFormat="1" ht="48" x14ac:dyDescent="0.2">
      <c r="A42" s="6">
        <v>20</v>
      </c>
      <c r="B42" s="31" t="s">
        <v>32</v>
      </c>
      <c r="C42" s="13" t="s">
        <v>9</v>
      </c>
      <c r="D42" s="24">
        <f t="shared" si="0"/>
        <v>487.8</v>
      </c>
      <c r="E42" s="12">
        <v>15.8</v>
      </c>
      <c r="F42" s="12">
        <v>31.6</v>
      </c>
      <c r="G42" s="12"/>
      <c r="H42" s="12">
        <v>15.8</v>
      </c>
      <c r="I42" s="12"/>
      <c r="J42" s="12"/>
      <c r="K42" s="12">
        <v>9.1999999999999993</v>
      </c>
      <c r="L42" s="12">
        <v>28.7</v>
      </c>
      <c r="M42" s="12"/>
      <c r="N42" s="12">
        <v>10.199999999999999</v>
      </c>
      <c r="O42" s="12">
        <v>49.4</v>
      </c>
      <c r="P42" s="12"/>
      <c r="Q42" s="12">
        <v>65.5</v>
      </c>
      <c r="R42" s="12">
        <v>130.5</v>
      </c>
      <c r="S42" s="12"/>
      <c r="T42" s="12"/>
      <c r="U42" s="12"/>
      <c r="V42" s="12"/>
      <c r="W42" s="12"/>
      <c r="X42" s="12">
        <v>50</v>
      </c>
      <c r="Y42" s="12"/>
      <c r="Z42" s="12"/>
      <c r="AA42" s="12"/>
      <c r="AB42" s="12"/>
      <c r="AC42" s="12">
        <v>28.4</v>
      </c>
      <c r="AD42" s="12"/>
      <c r="AE42" s="12">
        <v>18.3</v>
      </c>
      <c r="AF42" s="12">
        <v>10.7</v>
      </c>
      <c r="AG42" s="12">
        <v>8.5</v>
      </c>
      <c r="AH42" s="12">
        <v>11.8</v>
      </c>
      <c r="AI42" s="12">
        <v>3.4</v>
      </c>
      <c r="AJ42" s="12"/>
      <c r="AK42" s="13"/>
    </row>
    <row r="43" spans="1:40" s="3" customFormat="1" ht="36" x14ac:dyDescent="0.2">
      <c r="A43" s="6">
        <v>21</v>
      </c>
      <c r="B43" s="31" t="s">
        <v>52</v>
      </c>
      <c r="C43" s="13" t="s">
        <v>9</v>
      </c>
      <c r="D43" s="24">
        <f t="shared" si="0"/>
        <v>31</v>
      </c>
      <c r="E43" s="12"/>
      <c r="F43" s="12"/>
      <c r="G43" s="12"/>
      <c r="H43" s="12">
        <v>15.8</v>
      </c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>
        <v>11.8</v>
      </c>
      <c r="AI43" s="12">
        <v>3.4</v>
      </c>
      <c r="AJ43" s="12"/>
      <c r="AK43" s="13"/>
    </row>
    <row r="44" spans="1:40" s="3" customFormat="1" ht="36" x14ac:dyDescent="0.2">
      <c r="A44" s="13">
        <v>22</v>
      </c>
      <c r="B44" s="31" t="s">
        <v>107</v>
      </c>
      <c r="C44" s="13" t="s">
        <v>9</v>
      </c>
      <c r="D44" s="24">
        <f t="shared" si="0"/>
        <v>481.9</v>
      </c>
      <c r="E44" s="12">
        <v>15.8</v>
      </c>
      <c r="F44" s="12">
        <v>31.6</v>
      </c>
      <c r="G44" s="12"/>
      <c r="H44" s="12"/>
      <c r="I44" s="12"/>
      <c r="J44" s="12"/>
      <c r="K44" s="12">
        <v>9.1999999999999993</v>
      </c>
      <c r="L44" s="12">
        <v>28.7</v>
      </c>
      <c r="M44" s="12"/>
      <c r="N44" s="12">
        <v>10.199999999999999</v>
      </c>
      <c r="O44" s="12">
        <v>49.4</v>
      </c>
      <c r="P44" s="12"/>
      <c r="Q44" s="12">
        <v>65.5</v>
      </c>
      <c r="R44" s="12">
        <v>130.5</v>
      </c>
      <c r="S44" s="12"/>
      <c r="T44" s="12"/>
      <c r="U44" s="12"/>
      <c r="V44" s="40"/>
      <c r="W44" s="40"/>
      <c r="X44" s="40">
        <v>50</v>
      </c>
      <c r="Y44" s="40"/>
      <c r="Z44" s="40"/>
      <c r="AA44" s="40"/>
      <c r="AB44" s="40"/>
      <c r="AC44" s="12">
        <v>28.4</v>
      </c>
      <c r="AD44" s="40">
        <v>25</v>
      </c>
      <c r="AE44" s="40">
        <v>18.3</v>
      </c>
      <c r="AF44" s="40">
        <v>10.8</v>
      </c>
      <c r="AG44" s="12">
        <v>8.5</v>
      </c>
      <c r="AH44" s="40"/>
      <c r="AI44" s="40"/>
      <c r="AJ44" s="40"/>
      <c r="AK44" s="34"/>
    </row>
    <row r="45" spans="1:40" s="3" customFormat="1" ht="24" x14ac:dyDescent="0.2">
      <c r="A45" s="6">
        <v>23</v>
      </c>
      <c r="B45" s="31" t="s">
        <v>108</v>
      </c>
      <c r="C45" s="13" t="s">
        <v>4</v>
      </c>
      <c r="D45" s="24">
        <f t="shared" si="0"/>
        <v>347.5</v>
      </c>
      <c r="E45" s="12">
        <v>16</v>
      </c>
      <c r="F45" s="12">
        <v>25</v>
      </c>
      <c r="G45" s="12"/>
      <c r="H45" s="12"/>
      <c r="I45" s="12"/>
      <c r="J45" s="12"/>
      <c r="K45" s="12">
        <v>12.5</v>
      </c>
      <c r="L45" s="12">
        <v>30</v>
      </c>
      <c r="M45" s="12"/>
      <c r="N45" s="12">
        <v>13</v>
      </c>
      <c r="O45" s="12">
        <v>28.5</v>
      </c>
      <c r="P45" s="12"/>
      <c r="Q45" s="12">
        <v>32</v>
      </c>
      <c r="R45" s="12">
        <v>78</v>
      </c>
      <c r="S45" s="12"/>
      <c r="T45" s="12"/>
      <c r="U45" s="12"/>
      <c r="V45" s="40"/>
      <c r="W45" s="40"/>
      <c r="X45" s="40">
        <v>38</v>
      </c>
      <c r="Y45" s="40"/>
      <c r="Z45" s="40"/>
      <c r="AA45" s="40"/>
      <c r="AB45" s="40"/>
      <c r="AC45" s="40">
        <v>22</v>
      </c>
      <c r="AD45" s="40">
        <v>13</v>
      </c>
      <c r="AE45" s="40">
        <v>17.5</v>
      </c>
      <c r="AF45" s="40">
        <v>10</v>
      </c>
      <c r="AG45" s="40">
        <v>12</v>
      </c>
      <c r="AH45" s="40"/>
      <c r="AI45" s="40"/>
      <c r="AJ45" s="40"/>
      <c r="AK45" s="34"/>
    </row>
    <row r="46" spans="1:40" s="3" customFormat="1" ht="24" x14ac:dyDescent="0.2">
      <c r="A46" s="6">
        <v>24</v>
      </c>
      <c r="B46" s="31" t="s">
        <v>116</v>
      </c>
      <c r="C46" s="13" t="s">
        <v>4</v>
      </c>
      <c r="D46" s="24">
        <f t="shared" si="0"/>
        <v>6</v>
      </c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40"/>
      <c r="W46" s="40"/>
      <c r="X46" s="40"/>
      <c r="Y46" s="40"/>
      <c r="Z46" s="40"/>
      <c r="AA46" s="40"/>
      <c r="AB46" s="40"/>
      <c r="AC46" s="40"/>
      <c r="AD46" s="40">
        <v>6</v>
      </c>
      <c r="AE46" s="40"/>
      <c r="AF46" s="40"/>
      <c r="AG46" s="40"/>
      <c r="AH46" s="40"/>
      <c r="AI46" s="40"/>
      <c r="AJ46" s="40"/>
      <c r="AK46" s="34"/>
    </row>
    <row r="47" spans="1:40" s="3" customFormat="1" ht="12" x14ac:dyDescent="0.2">
      <c r="A47" s="13">
        <v>25</v>
      </c>
      <c r="B47" s="31" t="s">
        <v>95</v>
      </c>
      <c r="C47" s="13" t="s">
        <v>4</v>
      </c>
      <c r="D47" s="24">
        <f t="shared" si="0"/>
        <v>4.5</v>
      </c>
      <c r="E47" s="12"/>
      <c r="F47" s="12"/>
      <c r="G47" s="12"/>
      <c r="H47" s="12">
        <v>4.5</v>
      </c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34"/>
    </row>
    <row r="48" spans="1:40" s="9" customFormat="1" ht="27" customHeight="1" x14ac:dyDescent="0.25">
      <c r="A48" s="6">
        <v>26</v>
      </c>
      <c r="B48" s="36" t="s">
        <v>26</v>
      </c>
      <c r="C48" s="13" t="s">
        <v>9</v>
      </c>
      <c r="D48" s="24">
        <f t="shared" si="0"/>
        <v>52.25</v>
      </c>
      <c r="E48" s="12"/>
      <c r="F48" s="12"/>
      <c r="G48" s="12">
        <f>8.8*2.5</f>
        <v>22</v>
      </c>
      <c r="H48" s="12"/>
      <c r="I48" s="12">
        <f>6.8*2.5</f>
        <v>17</v>
      </c>
      <c r="J48" s="12"/>
      <c r="K48" s="12"/>
      <c r="L48" s="12"/>
      <c r="M48" s="12"/>
      <c r="N48" s="12"/>
      <c r="O48" s="12"/>
      <c r="P48" s="12">
        <f>5.3*2.5</f>
        <v>13.25</v>
      </c>
      <c r="Q48" s="13"/>
      <c r="R48" s="45"/>
      <c r="S48" s="44"/>
      <c r="T48" s="44"/>
      <c r="U48" s="13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</row>
    <row r="49" spans="1:37" s="9" customFormat="1" ht="48" x14ac:dyDescent="0.25">
      <c r="A49" s="6">
        <v>27</v>
      </c>
      <c r="B49" s="36" t="s">
        <v>42</v>
      </c>
      <c r="C49" s="13" t="s">
        <v>41</v>
      </c>
      <c r="D49" s="24">
        <f t="shared" si="0"/>
        <v>52.25</v>
      </c>
      <c r="E49" s="12"/>
      <c r="F49" s="12"/>
      <c r="G49" s="12">
        <f t="shared" ref="G49:G51" si="41">8.8*2.5</f>
        <v>22</v>
      </c>
      <c r="H49" s="12"/>
      <c r="I49" s="12">
        <f t="shared" ref="I49:I51" si="42">6.8*2.5</f>
        <v>17</v>
      </c>
      <c r="J49" s="12"/>
      <c r="K49" s="12"/>
      <c r="L49" s="12"/>
      <c r="M49" s="12"/>
      <c r="N49" s="12"/>
      <c r="O49" s="12"/>
      <c r="P49" s="12">
        <f t="shared" ref="P49:P51" si="43">5.3*2.5</f>
        <v>13.25</v>
      </c>
      <c r="Q49" s="12"/>
      <c r="R49" s="45"/>
      <c r="S49" s="44"/>
      <c r="T49" s="44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3"/>
    </row>
    <row r="50" spans="1:37" s="3" customFormat="1" ht="36" x14ac:dyDescent="0.2">
      <c r="A50" s="13">
        <v>28</v>
      </c>
      <c r="B50" s="31" t="s">
        <v>55</v>
      </c>
      <c r="C50" s="13" t="s">
        <v>21</v>
      </c>
      <c r="D50" s="24">
        <f t="shared" si="0"/>
        <v>13.0625</v>
      </c>
      <c r="E50" s="12"/>
      <c r="F50" s="12"/>
      <c r="G50" s="12">
        <f>G51/4</f>
        <v>5.5</v>
      </c>
      <c r="H50" s="12"/>
      <c r="I50" s="12">
        <f t="shared" ref="I50:P50" si="44">I51/4</f>
        <v>4.25</v>
      </c>
      <c r="J50" s="12"/>
      <c r="K50" s="12"/>
      <c r="L50" s="12"/>
      <c r="M50" s="12"/>
      <c r="N50" s="12"/>
      <c r="O50" s="12"/>
      <c r="P50" s="12">
        <f t="shared" si="44"/>
        <v>3.3125</v>
      </c>
      <c r="Q50" s="12"/>
      <c r="R50" s="46"/>
      <c r="S50" s="12"/>
      <c r="T50" s="44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3"/>
    </row>
    <row r="51" spans="1:37" s="3" customFormat="1" ht="60" x14ac:dyDescent="0.2">
      <c r="A51" s="6">
        <v>29</v>
      </c>
      <c r="B51" s="31" t="s">
        <v>22</v>
      </c>
      <c r="C51" s="13" t="s">
        <v>9</v>
      </c>
      <c r="D51" s="24">
        <f t="shared" si="0"/>
        <v>52.25</v>
      </c>
      <c r="E51" s="12"/>
      <c r="F51" s="12"/>
      <c r="G51" s="12">
        <f t="shared" si="41"/>
        <v>22</v>
      </c>
      <c r="H51" s="12"/>
      <c r="I51" s="12">
        <f t="shared" si="42"/>
        <v>17</v>
      </c>
      <c r="J51" s="12"/>
      <c r="K51" s="12"/>
      <c r="L51" s="12"/>
      <c r="M51" s="12"/>
      <c r="N51" s="12"/>
      <c r="O51" s="12"/>
      <c r="P51" s="12">
        <f t="shared" si="43"/>
        <v>13.25</v>
      </c>
      <c r="Q51" s="12"/>
      <c r="R51" s="46"/>
      <c r="S51" s="12"/>
      <c r="T51" s="44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3"/>
    </row>
    <row r="52" spans="1:37" s="3" customFormat="1" ht="60" x14ac:dyDescent="0.2">
      <c r="A52" s="6">
        <v>30</v>
      </c>
      <c r="B52" s="31" t="s">
        <v>53</v>
      </c>
      <c r="C52" s="13" t="s">
        <v>4</v>
      </c>
      <c r="D52" s="24">
        <f t="shared" si="0"/>
        <v>10</v>
      </c>
      <c r="E52" s="12"/>
      <c r="F52" s="12"/>
      <c r="G52" s="12"/>
      <c r="H52" s="12"/>
      <c r="I52" s="12"/>
      <c r="J52" s="12"/>
      <c r="K52" s="12"/>
      <c r="L52" s="12"/>
      <c r="M52" s="12">
        <v>10</v>
      </c>
      <c r="N52" s="12"/>
      <c r="O52" s="12"/>
      <c r="P52" s="12"/>
      <c r="Q52" s="12"/>
      <c r="R52" s="46"/>
      <c r="S52" s="12"/>
      <c r="T52" s="44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3"/>
    </row>
    <row r="53" spans="1:37" s="3" customFormat="1" ht="48" x14ac:dyDescent="0.2">
      <c r="A53" s="13">
        <v>31</v>
      </c>
      <c r="B53" s="37" t="s">
        <v>54</v>
      </c>
      <c r="C53" s="38" t="s">
        <v>5</v>
      </c>
      <c r="D53" s="24">
        <f t="shared" si="0"/>
        <v>2</v>
      </c>
      <c r="E53" s="12"/>
      <c r="F53" s="12"/>
      <c r="G53" s="12"/>
      <c r="H53" s="12"/>
      <c r="I53" s="12"/>
      <c r="J53" s="12"/>
      <c r="K53" s="12"/>
      <c r="L53" s="12"/>
      <c r="M53" s="12">
        <v>2</v>
      </c>
      <c r="N53" s="12"/>
      <c r="O53" s="12"/>
      <c r="P53" s="12"/>
      <c r="Q53" s="12"/>
      <c r="R53" s="46"/>
      <c r="S53" s="12"/>
      <c r="T53" s="44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3"/>
    </row>
    <row r="54" spans="1:37" s="3" customFormat="1" ht="72" x14ac:dyDescent="0.2">
      <c r="A54" s="6">
        <v>32</v>
      </c>
      <c r="B54" s="31" t="s">
        <v>31</v>
      </c>
      <c r="C54" s="13" t="s">
        <v>9</v>
      </c>
      <c r="D54" s="24">
        <f t="shared" si="0"/>
        <v>2.8</v>
      </c>
      <c r="E54" s="12"/>
      <c r="F54" s="12"/>
      <c r="G54" s="12">
        <v>2.8</v>
      </c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46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3"/>
    </row>
    <row r="55" spans="1:37" s="3" customFormat="1" ht="48" x14ac:dyDescent="0.2">
      <c r="A55" s="6">
        <v>33</v>
      </c>
      <c r="B55" s="31" t="s">
        <v>33</v>
      </c>
      <c r="C55" s="13" t="s">
        <v>9</v>
      </c>
      <c r="D55" s="24">
        <f t="shared" si="0"/>
        <v>2.8</v>
      </c>
      <c r="E55" s="12"/>
      <c r="F55" s="12"/>
      <c r="G55" s="12">
        <v>2.8</v>
      </c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46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3"/>
    </row>
    <row r="56" spans="1:37" s="3" customFormat="1" ht="48" x14ac:dyDescent="0.2">
      <c r="A56" s="13">
        <v>34</v>
      </c>
      <c r="B56" s="31" t="s">
        <v>56</v>
      </c>
      <c r="C56" s="13" t="s">
        <v>36</v>
      </c>
      <c r="D56" s="24">
        <f t="shared" si="0"/>
        <v>4</v>
      </c>
      <c r="E56" s="12"/>
      <c r="F56" s="12"/>
      <c r="G56" s="12">
        <v>1</v>
      </c>
      <c r="H56" s="12"/>
      <c r="I56" s="12">
        <v>1</v>
      </c>
      <c r="J56" s="12"/>
      <c r="K56" s="12"/>
      <c r="L56" s="12"/>
      <c r="M56" s="12"/>
      <c r="N56" s="12"/>
      <c r="O56" s="12"/>
      <c r="P56" s="12">
        <v>1</v>
      </c>
      <c r="Q56" s="12"/>
      <c r="R56" s="46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>
        <v>1</v>
      </c>
      <c r="AK56" s="13"/>
    </row>
    <row r="57" spans="1:37" s="3" customFormat="1" ht="36" x14ac:dyDescent="0.2">
      <c r="A57" s="6">
        <v>35</v>
      </c>
      <c r="B57" s="31" t="s">
        <v>23</v>
      </c>
      <c r="C57" s="13" t="s">
        <v>5</v>
      </c>
      <c r="D57" s="24">
        <f t="shared" si="0"/>
        <v>4</v>
      </c>
      <c r="E57" s="12"/>
      <c r="F57" s="12"/>
      <c r="G57" s="12">
        <v>1</v>
      </c>
      <c r="H57" s="12"/>
      <c r="I57" s="12">
        <v>1</v>
      </c>
      <c r="J57" s="12"/>
      <c r="K57" s="12"/>
      <c r="L57" s="12"/>
      <c r="M57" s="12"/>
      <c r="N57" s="12"/>
      <c r="O57" s="12"/>
      <c r="P57" s="12">
        <v>1</v>
      </c>
      <c r="Q57" s="12"/>
      <c r="R57" s="46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>
        <v>1</v>
      </c>
      <c r="AK57" s="13"/>
    </row>
    <row r="58" spans="1:37" s="3" customFormat="1" ht="36" x14ac:dyDescent="0.2">
      <c r="A58" s="6">
        <v>36</v>
      </c>
      <c r="B58" s="31" t="s">
        <v>123</v>
      </c>
      <c r="C58" s="13" t="s">
        <v>128</v>
      </c>
      <c r="D58" s="24">
        <f t="shared" ref="D58:D75" si="45">SUM(E58:AJ58)</f>
        <v>7.5</v>
      </c>
      <c r="E58" s="12"/>
      <c r="F58" s="12"/>
      <c r="G58" s="12"/>
      <c r="H58" s="12"/>
      <c r="I58" s="12"/>
      <c r="J58" s="12"/>
      <c r="K58" s="12">
        <v>1</v>
      </c>
      <c r="L58" s="12"/>
      <c r="M58" s="12">
        <v>0.5</v>
      </c>
      <c r="N58" s="12"/>
      <c r="O58" s="12">
        <v>5</v>
      </c>
      <c r="P58" s="12">
        <v>0.2</v>
      </c>
      <c r="Q58" s="12"/>
      <c r="R58" s="12"/>
      <c r="S58" s="12"/>
      <c r="T58" s="12"/>
      <c r="U58" s="12"/>
      <c r="V58" s="12"/>
      <c r="W58" s="12"/>
      <c r="X58" s="12"/>
      <c r="Y58" s="12">
        <v>0.8</v>
      </c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3"/>
    </row>
    <row r="59" spans="1:37" s="3" customFormat="1" ht="24" x14ac:dyDescent="0.2">
      <c r="A59" s="13">
        <v>37</v>
      </c>
      <c r="B59" s="31" t="s">
        <v>34</v>
      </c>
      <c r="C59" s="13" t="s">
        <v>5</v>
      </c>
      <c r="D59" s="24">
        <f t="shared" si="45"/>
        <v>4</v>
      </c>
      <c r="E59" s="12"/>
      <c r="F59" s="12"/>
      <c r="G59" s="12"/>
      <c r="H59" s="12"/>
      <c r="I59" s="12">
        <v>1</v>
      </c>
      <c r="J59" s="12"/>
      <c r="K59" s="12"/>
      <c r="L59" s="12"/>
      <c r="M59" s="12"/>
      <c r="N59" s="12"/>
      <c r="O59" s="12">
        <v>2</v>
      </c>
      <c r="P59" s="12"/>
      <c r="Q59" s="12"/>
      <c r="R59" s="12"/>
      <c r="S59" s="12"/>
      <c r="T59" s="12"/>
      <c r="U59" s="12"/>
      <c r="V59" s="12"/>
      <c r="W59" s="12"/>
      <c r="X59" s="12"/>
      <c r="Y59" s="12">
        <v>1</v>
      </c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3"/>
    </row>
    <row r="60" spans="1:37" s="3" customFormat="1" ht="12" x14ac:dyDescent="0.2">
      <c r="A60" s="6">
        <v>38</v>
      </c>
      <c r="B60" s="31" t="s">
        <v>51</v>
      </c>
      <c r="C60" s="13" t="s">
        <v>5</v>
      </c>
      <c r="D60" s="24">
        <f t="shared" si="45"/>
        <v>4</v>
      </c>
      <c r="E60" s="12"/>
      <c r="F60" s="12"/>
      <c r="G60" s="12">
        <v>1</v>
      </c>
      <c r="H60" s="12"/>
      <c r="I60" s="12">
        <v>1</v>
      </c>
      <c r="J60" s="12"/>
      <c r="K60" s="12"/>
      <c r="L60" s="12"/>
      <c r="M60" s="12"/>
      <c r="N60" s="12"/>
      <c r="O60" s="12"/>
      <c r="P60" s="12">
        <v>1</v>
      </c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>
        <v>1</v>
      </c>
      <c r="AK60" s="13"/>
    </row>
    <row r="61" spans="1:37" s="3" customFormat="1" ht="24" x14ac:dyDescent="0.2">
      <c r="A61" s="6">
        <v>39</v>
      </c>
      <c r="B61" s="31" t="s">
        <v>38</v>
      </c>
      <c r="C61" s="13" t="s">
        <v>5</v>
      </c>
      <c r="D61" s="24">
        <f t="shared" si="45"/>
        <v>54</v>
      </c>
      <c r="E61" s="12">
        <v>1</v>
      </c>
      <c r="F61" s="12">
        <v>1</v>
      </c>
      <c r="G61" s="12">
        <v>1</v>
      </c>
      <c r="H61" s="12"/>
      <c r="I61" s="12">
        <v>1</v>
      </c>
      <c r="J61" s="12"/>
      <c r="K61" s="12">
        <v>1</v>
      </c>
      <c r="L61" s="12"/>
      <c r="M61" s="12"/>
      <c r="N61" s="12">
        <v>1</v>
      </c>
      <c r="O61" s="12">
        <v>1</v>
      </c>
      <c r="P61" s="12">
        <v>1</v>
      </c>
      <c r="Q61" s="12">
        <v>5</v>
      </c>
      <c r="R61" s="12">
        <v>15</v>
      </c>
      <c r="S61" s="12"/>
      <c r="T61" s="12"/>
      <c r="U61" s="12"/>
      <c r="V61" s="12"/>
      <c r="W61" s="12"/>
      <c r="X61" s="12">
        <v>9</v>
      </c>
      <c r="Y61" s="12">
        <v>1</v>
      </c>
      <c r="Z61" s="12">
        <v>1</v>
      </c>
      <c r="AA61" s="12">
        <v>1</v>
      </c>
      <c r="AB61" s="12">
        <v>1</v>
      </c>
      <c r="AC61" s="12">
        <v>2</v>
      </c>
      <c r="AD61" s="12">
        <v>2</v>
      </c>
      <c r="AE61" s="12">
        <v>2</v>
      </c>
      <c r="AF61" s="12">
        <v>3</v>
      </c>
      <c r="AG61" s="12"/>
      <c r="AH61" s="12">
        <v>1</v>
      </c>
      <c r="AI61" s="12">
        <v>2</v>
      </c>
      <c r="AJ61" s="12">
        <v>1</v>
      </c>
      <c r="AK61" s="13"/>
    </row>
    <row r="62" spans="1:37" s="3" customFormat="1" ht="24" x14ac:dyDescent="0.2">
      <c r="A62" s="13">
        <v>40</v>
      </c>
      <c r="B62" s="31" t="s">
        <v>115</v>
      </c>
      <c r="C62" s="13" t="s">
        <v>5</v>
      </c>
      <c r="D62" s="24">
        <f t="shared" si="45"/>
        <v>2</v>
      </c>
      <c r="E62" s="12"/>
      <c r="F62" s="12"/>
      <c r="G62" s="12">
        <v>1</v>
      </c>
      <c r="H62" s="12"/>
      <c r="I62" s="12">
        <v>1</v>
      </c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3"/>
    </row>
    <row r="63" spans="1:37" s="3" customFormat="1" ht="48" x14ac:dyDescent="0.2">
      <c r="A63" s="6">
        <v>41</v>
      </c>
      <c r="B63" s="39" t="s">
        <v>124</v>
      </c>
      <c r="C63" s="13" t="s">
        <v>5</v>
      </c>
      <c r="D63" s="24">
        <f t="shared" si="45"/>
        <v>1</v>
      </c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>
        <v>1</v>
      </c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3"/>
    </row>
    <row r="64" spans="1:37" s="3" customFormat="1" ht="48" x14ac:dyDescent="0.2">
      <c r="A64" s="6">
        <v>42</v>
      </c>
      <c r="B64" s="39" t="s">
        <v>117</v>
      </c>
      <c r="C64" s="13" t="s">
        <v>4</v>
      </c>
      <c r="D64" s="24">
        <f t="shared" si="45"/>
        <v>7</v>
      </c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>
        <v>7</v>
      </c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3"/>
    </row>
    <row r="65" spans="1:37" s="3" customFormat="1" ht="24" x14ac:dyDescent="0.2">
      <c r="A65" s="13">
        <v>43</v>
      </c>
      <c r="B65" s="39" t="s">
        <v>118</v>
      </c>
      <c r="C65" s="13" t="s">
        <v>5</v>
      </c>
      <c r="D65" s="24">
        <f t="shared" si="45"/>
        <v>1</v>
      </c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>
        <v>1</v>
      </c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3"/>
    </row>
    <row r="66" spans="1:37" s="3" customFormat="1" ht="24" x14ac:dyDescent="0.2">
      <c r="A66" s="6">
        <v>44</v>
      </c>
      <c r="B66" s="39" t="s">
        <v>119</v>
      </c>
      <c r="C66" s="13" t="s">
        <v>4</v>
      </c>
      <c r="D66" s="24">
        <f t="shared" si="45"/>
        <v>7</v>
      </c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>
        <v>7</v>
      </c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3"/>
    </row>
    <row r="67" spans="1:37" s="3" customFormat="1" ht="12" x14ac:dyDescent="0.2">
      <c r="A67" s="6">
        <v>45</v>
      </c>
      <c r="B67" s="31" t="s">
        <v>92</v>
      </c>
      <c r="C67" s="13" t="s">
        <v>5</v>
      </c>
      <c r="D67" s="24">
        <f t="shared" si="45"/>
        <v>8</v>
      </c>
      <c r="E67" s="12"/>
      <c r="F67" s="12"/>
      <c r="G67" s="12"/>
      <c r="H67" s="12"/>
      <c r="I67" s="12"/>
      <c r="J67" s="12"/>
      <c r="K67" s="12"/>
      <c r="L67" s="12"/>
      <c r="M67" s="12">
        <v>4</v>
      </c>
      <c r="N67" s="12">
        <v>1</v>
      </c>
      <c r="O67" s="12"/>
      <c r="P67" s="12"/>
      <c r="Q67" s="12"/>
      <c r="R67" s="12"/>
      <c r="S67" s="12"/>
      <c r="T67" s="12">
        <v>2</v>
      </c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>
        <v>1</v>
      </c>
      <c r="AK67" s="13"/>
    </row>
    <row r="68" spans="1:37" s="3" customFormat="1" ht="12" x14ac:dyDescent="0.2">
      <c r="A68" s="13">
        <v>46</v>
      </c>
      <c r="B68" s="31" t="s">
        <v>93</v>
      </c>
      <c r="C68" s="13" t="s">
        <v>4</v>
      </c>
      <c r="D68" s="24">
        <f t="shared" si="45"/>
        <v>3</v>
      </c>
      <c r="E68" s="12"/>
      <c r="F68" s="12"/>
      <c r="G68" s="12"/>
      <c r="H68" s="12"/>
      <c r="I68" s="12"/>
      <c r="J68" s="12"/>
      <c r="K68" s="12"/>
      <c r="L68" s="12"/>
      <c r="M68" s="12">
        <v>3</v>
      </c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3"/>
    </row>
    <row r="69" spans="1:37" s="9" customFormat="1" ht="36" x14ac:dyDescent="0.25">
      <c r="A69" s="6">
        <v>47</v>
      </c>
      <c r="B69" s="31" t="s">
        <v>40</v>
      </c>
      <c r="C69" s="13" t="s">
        <v>9</v>
      </c>
      <c r="D69" s="24">
        <f>SUM(E69:AJ69)</f>
        <v>32.382000000000005</v>
      </c>
      <c r="E69" s="12"/>
      <c r="F69" s="12"/>
      <c r="G69" s="12">
        <f>0.8*2.1</f>
        <v>1.6800000000000002</v>
      </c>
      <c r="H69" s="12"/>
      <c r="I69" s="12">
        <f>0.7*2.1</f>
        <v>1.47</v>
      </c>
      <c r="J69" s="12"/>
      <c r="K69" s="12"/>
      <c r="L69" s="12"/>
      <c r="M69" s="12"/>
      <c r="N69" s="12"/>
      <c r="O69" s="12"/>
      <c r="P69" s="12"/>
      <c r="Q69" s="12"/>
      <c r="R69" s="12">
        <f>0.8*2.1</f>
        <v>1.6800000000000002</v>
      </c>
      <c r="S69" s="12">
        <f>0.8*2.1</f>
        <v>1.6800000000000002</v>
      </c>
      <c r="T69" s="12">
        <f>0.7*2.1</f>
        <v>1.47</v>
      </c>
      <c r="U69" s="12">
        <f>0.7*2.1</f>
        <v>1.47</v>
      </c>
      <c r="V69" s="12">
        <f>0.8*2.1</f>
        <v>1.6800000000000002</v>
      </c>
      <c r="W69" s="12">
        <f>(0.9+1)*2.1</f>
        <v>3.9899999999999998</v>
      </c>
      <c r="X69" s="12">
        <f>(0.7+0.9)*2.1</f>
        <v>3.3600000000000003</v>
      </c>
      <c r="Y69" s="12">
        <f>1*2.1</f>
        <v>2.1</v>
      </c>
      <c r="Z69" s="12">
        <f>1.32*2.1+0.9*2.1</f>
        <v>4.6620000000000008</v>
      </c>
      <c r="AA69" s="12">
        <f>0.9*2.1</f>
        <v>1.8900000000000001</v>
      </c>
      <c r="AB69" s="12"/>
      <c r="AC69" s="12"/>
      <c r="AD69" s="12">
        <f>0.9*2.1</f>
        <v>1.8900000000000001</v>
      </c>
      <c r="AE69" s="12"/>
      <c r="AF69" s="12"/>
      <c r="AG69" s="12">
        <f>0.9*2.1</f>
        <v>1.8900000000000001</v>
      </c>
      <c r="AH69" s="12"/>
      <c r="AI69" s="12"/>
      <c r="AJ69" s="12">
        <f>0.7*2.1</f>
        <v>1.47</v>
      </c>
      <c r="AK69" s="13"/>
    </row>
    <row r="70" spans="1:37" s="9" customFormat="1" ht="24" x14ac:dyDescent="0.25">
      <c r="A70" s="6">
        <v>48</v>
      </c>
      <c r="B70" s="31" t="s">
        <v>39</v>
      </c>
      <c r="C70" s="13" t="s">
        <v>4</v>
      </c>
      <c r="D70" s="24">
        <f t="shared" si="45"/>
        <v>90</v>
      </c>
      <c r="E70" s="12"/>
      <c r="F70" s="12"/>
      <c r="G70" s="12">
        <v>5</v>
      </c>
      <c r="H70" s="12"/>
      <c r="I70" s="12">
        <v>5</v>
      </c>
      <c r="J70" s="12"/>
      <c r="K70" s="12"/>
      <c r="L70" s="12"/>
      <c r="M70" s="12"/>
      <c r="N70" s="12"/>
      <c r="O70" s="12"/>
      <c r="P70" s="12"/>
      <c r="Q70" s="12"/>
      <c r="R70" s="12">
        <v>5</v>
      </c>
      <c r="S70" s="12">
        <v>5</v>
      </c>
      <c r="T70" s="12">
        <v>5</v>
      </c>
      <c r="U70" s="12">
        <v>5</v>
      </c>
      <c r="V70" s="12">
        <v>5</v>
      </c>
      <c r="W70" s="12">
        <v>15</v>
      </c>
      <c r="X70" s="12">
        <v>10</v>
      </c>
      <c r="Y70" s="12">
        <v>5</v>
      </c>
      <c r="Z70" s="12">
        <v>5</v>
      </c>
      <c r="AA70" s="12">
        <v>5</v>
      </c>
      <c r="AB70" s="12"/>
      <c r="AC70" s="12"/>
      <c r="AD70" s="12">
        <v>5</v>
      </c>
      <c r="AE70" s="12"/>
      <c r="AF70" s="12"/>
      <c r="AG70" s="12">
        <v>5</v>
      </c>
      <c r="AH70" s="12"/>
      <c r="AI70" s="12"/>
      <c r="AJ70" s="12">
        <v>5</v>
      </c>
      <c r="AK70" s="13"/>
    </row>
    <row r="71" spans="1:37" s="9" customFormat="1" ht="36" x14ac:dyDescent="0.25">
      <c r="A71" s="13">
        <v>49</v>
      </c>
      <c r="B71" s="31" t="s">
        <v>35</v>
      </c>
      <c r="C71" s="13" t="s">
        <v>4</v>
      </c>
      <c r="D71" s="24">
        <f t="shared" si="45"/>
        <v>90</v>
      </c>
      <c r="E71" s="12"/>
      <c r="F71" s="12"/>
      <c r="G71" s="12">
        <v>5</v>
      </c>
      <c r="H71" s="12"/>
      <c r="I71" s="12">
        <v>5</v>
      </c>
      <c r="J71" s="12"/>
      <c r="K71" s="12"/>
      <c r="L71" s="12"/>
      <c r="M71" s="12"/>
      <c r="N71" s="12"/>
      <c r="O71" s="12"/>
      <c r="P71" s="12"/>
      <c r="Q71" s="12"/>
      <c r="R71" s="12">
        <v>5</v>
      </c>
      <c r="S71" s="12">
        <v>5</v>
      </c>
      <c r="T71" s="12">
        <v>5</v>
      </c>
      <c r="U71" s="12">
        <v>5</v>
      </c>
      <c r="V71" s="12">
        <v>5</v>
      </c>
      <c r="W71" s="12">
        <v>15</v>
      </c>
      <c r="X71" s="12">
        <v>10</v>
      </c>
      <c r="Y71" s="12">
        <v>5</v>
      </c>
      <c r="Z71" s="12">
        <v>5</v>
      </c>
      <c r="AA71" s="12">
        <v>5</v>
      </c>
      <c r="AB71" s="12"/>
      <c r="AC71" s="12"/>
      <c r="AD71" s="12">
        <v>5</v>
      </c>
      <c r="AE71" s="12"/>
      <c r="AF71" s="12"/>
      <c r="AG71" s="12">
        <v>5</v>
      </c>
      <c r="AH71" s="12"/>
      <c r="AI71" s="12"/>
      <c r="AJ71" s="12">
        <v>5</v>
      </c>
      <c r="AK71" s="13"/>
    </row>
    <row r="72" spans="1:37" s="9" customFormat="1" x14ac:dyDescent="0.25">
      <c r="A72" s="6">
        <v>50</v>
      </c>
      <c r="B72" s="31" t="s">
        <v>87</v>
      </c>
      <c r="C72" s="13" t="s">
        <v>9</v>
      </c>
      <c r="D72" s="24">
        <f t="shared" si="45"/>
        <v>7.1400000000000006</v>
      </c>
      <c r="E72" s="12"/>
      <c r="F72" s="12"/>
      <c r="G72" s="12"/>
      <c r="H72" s="12">
        <f>ROUND(1.31*3.2,1)</f>
        <v>4.2</v>
      </c>
      <c r="I72" s="12"/>
      <c r="J72" s="12"/>
      <c r="K72" s="12"/>
      <c r="L72" s="12"/>
      <c r="M72" s="12"/>
      <c r="N72" s="12"/>
      <c r="O72" s="12"/>
      <c r="P72" s="12"/>
      <c r="Q72" s="12"/>
      <c r="S72" s="12"/>
      <c r="T72" s="47"/>
      <c r="U72" s="12"/>
      <c r="V72" s="12"/>
      <c r="W72" s="12">
        <f>1.4*2.1</f>
        <v>2.94</v>
      </c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3"/>
    </row>
    <row r="73" spans="1:37" s="9" customFormat="1" ht="24" x14ac:dyDescent="0.25">
      <c r="A73" s="6">
        <v>51</v>
      </c>
      <c r="B73" s="31" t="s">
        <v>97</v>
      </c>
      <c r="C73" s="13" t="s">
        <v>9</v>
      </c>
      <c r="D73" s="24">
        <f t="shared" si="45"/>
        <v>9.68</v>
      </c>
      <c r="E73" s="12"/>
      <c r="F73" s="12"/>
      <c r="G73" s="12"/>
      <c r="H73" s="12"/>
      <c r="I73" s="45"/>
      <c r="J73" s="12"/>
      <c r="K73" s="12"/>
      <c r="L73" s="12"/>
      <c r="M73" s="12"/>
      <c r="N73" s="12"/>
      <c r="O73" s="12"/>
      <c r="P73" s="12"/>
      <c r="Q73" s="12">
        <f>ROUND(2.8*2.1,1)</f>
        <v>5.9</v>
      </c>
      <c r="R73" s="12">
        <f>1.8*2.1</f>
        <v>3.7800000000000002</v>
      </c>
      <c r="S73" s="12"/>
      <c r="T73" s="47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3"/>
    </row>
    <row r="74" spans="1:37" s="9" customFormat="1" x14ac:dyDescent="0.25">
      <c r="A74" s="13">
        <v>52</v>
      </c>
      <c r="B74" s="31" t="s">
        <v>113</v>
      </c>
      <c r="C74" s="13" t="s">
        <v>9</v>
      </c>
      <c r="D74" s="24">
        <f t="shared" si="45"/>
        <v>8.6</v>
      </c>
      <c r="E74" s="12"/>
      <c r="F74" s="12"/>
      <c r="G74" s="12"/>
      <c r="H74" s="12"/>
      <c r="I74" s="45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47"/>
      <c r="U74" s="12"/>
      <c r="V74" s="12"/>
      <c r="W74" s="12"/>
      <c r="X74" s="12">
        <v>8.6</v>
      </c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3"/>
    </row>
    <row r="75" spans="1:37" s="9" customFormat="1" x14ac:dyDescent="0.25">
      <c r="A75" s="6">
        <v>53</v>
      </c>
      <c r="B75" s="31" t="s">
        <v>111</v>
      </c>
      <c r="C75" s="13" t="s">
        <v>9</v>
      </c>
      <c r="D75" s="24">
        <f t="shared" si="45"/>
        <v>67.3</v>
      </c>
      <c r="E75" s="12"/>
      <c r="F75" s="12"/>
      <c r="G75" s="12"/>
      <c r="H75" s="12"/>
      <c r="I75" s="45"/>
      <c r="J75" s="12"/>
      <c r="K75" s="12"/>
      <c r="L75" s="12"/>
      <c r="M75" s="12"/>
      <c r="N75" s="12"/>
      <c r="O75" s="12"/>
      <c r="P75" s="12"/>
      <c r="Q75" s="12"/>
      <c r="R75" s="12">
        <f>ROUND(22.8*2.95,1)</f>
        <v>67.3</v>
      </c>
      <c r="S75" s="12"/>
      <c r="T75" s="47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3"/>
    </row>
    <row r="76" spans="1:37" s="9" customFormat="1" x14ac:dyDescent="0.25">
      <c r="A76" s="6">
        <v>54</v>
      </c>
      <c r="B76" s="31" t="s">
        <v>88</v>
      </c>
      <c r="C76" s="13" t="s">
        <v>9</v>
      </c>
      <c r="D76" s="24">
        <f t="shared" ref="D76:D88" si="46">SUM(E76:AJ76)</f>
        <v>10.8</v>
      </c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>
        <f>1.5*1.8*4</f>
        <v>10.8</v>
      </c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3"/>
    </row>
    <row r="77" spans="1:37" s="9" customFormat="1" ht="24" x14ac:dyDescent="0.25">
      <c r="A77" s="13">
        <v>55</v>
      </c>
      <c r="B77" s="31" t="s">
        <v>89</v>
      </c>
      <c r="C77" s="13" t="s">
        <v>9</v>
      </c>
      <c r="D77" s="24">
        <f t="shared" si="46"/>
        <v>70.800000000000011</v>
      </c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>
        <f>1*5.9*3*4</f>
        <v>70.800000000000011</v>
      </c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3"/>
    </row>
    <row r="78" spans="1:37" s="9" customFormat="1" x14ac:dyDescent="0.25">
      <c r="A78" s="6">
        <v>56</v>
      </c>
      <c r="B78" s="31" t="s">
        <v>114</v>
      </c>
      <c r="C78" s="13" t="s">
        <v>9</v>
      </c>
      <c r="D78" s="24">
        <f t="shared" si="46"/>
        <v>1</v>
      </c>
      <c r="E78" s="12"/>
      <c r="F78" s="12"/>
      <c r="G78" s="12">
        <v>0.5</v>
      </c>
      <c r="H78" s="12"/>
      <c r="I78" s="12"/>
      <c r="J78" s="12"/>
      <c r="K78" s="12"/>
      <c r="L78" s="12"/>
      <c r="M78" s="12"/>
      <c r="N78" s="12"/>
      <c r="O78" s="12"/>
      <c r="P78" s="12">
        <v>0.5</v>
      </c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3"/>
    </row>
    <row r="79" spans="1:37" s="3" customFormat="1" ht="24" x14ac:dyDescent="0.2">
      <c r="A79" s="6">
        <v>57</v>
      </c>
      <c r="B79" s="31" t="s">
        <v>86</v>
      </c>
      <c r="C79" s="13" t="s">
        <v>5</v>
      </c>
      <c r="D79" s="24">
        <f t="shared" ref="D79:D87" si="47">SUM(E79:AJ79)</f>
        <v>7</v>
      </c>
      <c r="E79" s="12"/>
      <c r="F79" s="12"/>
      <c r="G79" s="12">
        <v>2</v>
      </c>
      <c r="H79" s="12">
        <v>1</v>
      </c>
      <c r="I79" s="12"/>
      <c r="J79" s="12"/>
      <c r="K79" s="12"/>
      <c r="L79" s="12">
        <v>2</v>
      </c>
      <c r="M79" s="12"/>
      <c r="N79" s="12"/>
      <c r="O79" s="12"/>
      <c r="P79" s="12">
        <v>1</v>
      </c>
      <c r="Q79" s="12"/>
      <c r="R79" s="12"/>
      <c r="S79" s="12">
        <v>1</v>
      </c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3"/>
    </row>
    <row r="80" spans="1:37" ht="24" x14ac:dyDescent="0.25">
      <c r="A80" s="13">
        <v>58</v>
      </c>
      <c r="B80" s="8" t="s">
        <v>96</v>
      </c>
      <c r="C80" s="13" t="s">
        <v>5</v>
      </c>
      <c r="D80" s="24">
        <f t="shared" si="47"/>
        <v>90</v>
      </c>
      <c r="E80" s="12">
        <v>4</v>
      </c>
      <c r="F80" s="12">
        <v>4</v>
      </c>
      <c r="G80" s="12">
        <v>1</v>
      </c>
      <c r="H80" s="12">
        <v>2</v>
      </c>
      <c r="I80" s="12">
        <v>1</v>
      </c>
      <c r="J80" s="12">
        <v>1</v>
      </c>
      <c r="K80" s="12">
        <v>3</v>
      </c>
      <c r="L80" s="12"/>
      <c r="M80" s="12">
        <v>2</v>
      </c>
      <c r="N80" s="12">
        <v>2</v>
      </c>
      <c r="O80" s="12"/>
      <c r="P80" s="12">
        <v>1</v>
      </c>
      <c r="Q80" s="12">
        <v>12</v>
      </c>
      <c r="R80" s="12">
        <v>25</v>
      </c>
      <c r="S80" s="12"/>
      <c r="T80" s="12"/>
      <c r="U80" s="12"/>
      <c r="V80" s="12">
        <v>4</v>
      </c>
      <c r="W80" s="12"/>
      <c r="X80" s="12">
        <v>11</v>
      </c>
      <c r="Y80" s="12">
        <v>2</v>
      </c>
      <c r="Z80" s="12">
        <v>3</v>
      </c>
      <c r="AA80" s="12">
        <v>4</v>
      </c>
      <c r="AB80" s="12">
        <v>2</v>
      </c>
      <c r="AC80" s="12"/>
      <c r="AD80" s="12">
        <v>2</v>
      </c>
      <c r="AE80" s="12"/>
      <c r="AF80" s="12"/>
      <c r="AG80" s="12"/>
      <c r="AH80" s="12">
        <v>2</v>
      </c>
      <c r="AI80" s="12">
        <v>1</v>
      </c>
      <c r="AJ80" s="12">
        <v>1</v>
      </c>
      <c r="AK80" s="13"/>
    </row>
    <row r="81" spans="1:37" ht="24" x14ac:dyDescent="0.25">
      <c r="A81" s="6">
        <v>59</v>
      </c>
      <c r="B81" s="8" t="s">
        <v>105</v>
      </c>
      <c r="C81" s="13" t="s">
        <v>5</v>
      </c>
      <c r="D81" s="24">
        <f t="shared" si="47"/>
        <v>25</v>
      </c>
      <c r="E81" s="12"/>
      <c r="F81" s="12">
        <v>1</v>
      </c>
      <c r="G81" s="12"/>
      <c r="H81" s="12"/>
      <c r="I81" s="12"/>
      <c r="J81" s="12"/>
      <c r="K81" s="12"/>
      <c r="L81" s="12">
        <v>4</v>
      </c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>
        <v>7</v>
      </c>
      <c r="AD81" s="12"/>
      <c r="AE81" s="12">
        <v>8</v>
      </c>
      <c r="AF81" s="12">
        <v>3</v>
      </c>
      <c r="AG81" s="12">
        <v>2</v>
      </c>
      <c r="AH81" s="12"/>
      <c r="AI81" s="12"/>
      <c r="AJ81" s="12"/>
      <c r="AK81" s="13"/>
    </row>
    <row r="82" spans="1:37" ht="36" x14ac:dyDescent="0.25">
      <c r="A82" s="6">
        <v>60</v>
      </c>
      <c r="B82" s="8" t="s">
        <v>125</v>
      </c>
      <c r="C82" s="13" t="s">
        <v>5</v>
      </c>
      <c r="D82" s="24">
        <f t="shared" si="47"/>
        <v>24</v>
      </c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>
        <v>11</v>
      </c>
      <c r="R82" s="12">
        <v>13</v>
      </c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3"/>
    </row>
    <row r="83" spans="1:37" ht="24" x14ac:dyDescent="0.25">
      <c r="A83" s="13">
        <v>61</v>
      </c>
      <c r="B83" s="8" t="s">
        <v>109</v>
      </c>
      <c r="C83" s="13" t="s">
        <v>5</v>
      </c>
      <c r="D83" s="24">
        <f t="shared" si="47"/>
        <v>24</v>
      </c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>
        <v>11</v>
      </c>
      <c r="R83" s="12">
        <v>13</v>
      </c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3"/>
    </row>
    <row r="84" spans="1:37" ht="24" x14ac:dyDescent="0.25">
      <c r="A84" s="6">
        <v>62</v>
      </c>
      <c r="B84" s="8" t="s">
        <v>106</v>
      </c>
      <c r="C84" s="13" t="s">
        <v>5</v>
      </c>
      <c r="D84" s="24">
        <f t="shared" si="47"/>
        <v>64</v>
      </c>
      <c r="E84" s="12">
        <v>1</v>
      </c>
      <c r="F84" s="12">
        <v>3</v>
      </c>
      <c r="G84" s="12">
        <v>1</v>
      </c>
      <c r="H84" s="12">
        <v>2</v>
      </c>
      <c r="I84" s="12">
        <v>2</v>
      </c>
      <c r="J84" s="12">
        <v>1</v>
      </c>
      <c r="K84" s="12">
        <v>2</v>
      </c>
      <c r="L84" s="12">
        <v>3</v>
      </c>
      <c r="M84" s="12">
        <v>1</v>
      </c>
      <c r="N84" s="12">
        <v>1</v>
      </c>
      <c r="O84" s="12">
        <v>4</v>
      </c>
      <c r="P84" s="48">
        <v>1</v>
      </c>
      <c r="Q84" s="12">
        <v>4</v>
      </c>
      <c r="R84" s="48">
        <v>8</v>
      </c>
      <c r="S84" s="48">
        <v>1</v>
      </c>
      <c r="T84" s="48">
        <v>1</v>
      </c>
      <c r="U84" s="12">
        <v>1</v>
      </c>
      <c r="V84" s="12">
        <v>1</v>
      </c>
      <c r="W84" s="12">
        <v>1</v>
      </c>
      <c r="X84" s="12">
        <v>5</v>
      </c>
      <c r="Y84" s="12">
        <v>2</v>
      </c>
      <c r="Z84" s="12">
        <v>2</v>
      </c>
      <c r="AA84" s="12">
        <v>1</v>
      </c>
      <c r="AB84" s="12">
        <v>1</v>
      </c>
      <c r="AC84" s="12">
        <v>2</v>
      </c>
      <c r="AD84" s="12">
        <v>6</v>
      </c>
      <c r="AE84" s="12">
        <v>1</v>
      </c>
      <c r="AF84" s="12">
        <v>2</v>
      </c>
      <c r="AG84" s="12"/>
      <c r="AH84" s="12">
        <v>1</v>
      </c>
      <c r="AI84" s="12">
        <v>1</v>
      </c>
      <c r="AJ84" s="12">
        <v>1</v>
      </c>
      <c r="AK84" s="13"/>
    </row>
    <row r="85" spans="1:37" x14ac:dyDescent="0.25">
      <c r="A85" s="6">
        <v>63</v>
      </c>
      <c r="B85" s="8" t="s">
        <v>110</v>
      </c>
      <c r="C85" s="13" t="s">
        <v>5</v>
      </c>
      <c r="D85" s="24">
        <f t="shared" si="47"/>
        <v>272</v>
      </c>
      <c r="E85" s="12">
        <v>27</v>
      </c>
      <c r="F85" s="12">
        <v>12</v>
      </c>
      <c r="G85" s="12">
        <v>1</v>
      </c>
      <c r="H85" s="12">
        <v>3</v>
      </c>
      <c r="I85" s="12">
        <v>1</v>
      </c>
      <c r="J85" s="12"/>
      <c r="K85" s="12">
        <v>6</v>
      </c>
      <c r="L85" s="12">
        <v>13</v>
      </c>
      <c r="M85" s="12">
        <v>2</v>
      </c>
      <c r="N85" s="12">
        <v>3</v>
      </c>
      <c r="O85" s="12">
        <v>43</v>
      </c>
      <c r="P85" s="12">
        <v>1</v>
      </c>
      <c r="Q85" s="12">
        <v>22</v>
      </c>
      <c r="R85" s="12">
        <v>38</v>
      </c>
      <c r="S85" s="12">
        <v>2</v>
      </c>
      <c r="T85" s="12"/>
      <c r="U85" s="12"/>
      <c r="V85" s="12"/>
      <c r="W85" s="12"/>
      <c r="X85" s="12">
        <v>24</v>
      </c>
      <c r="Y85" s="12">
        <v>3</v>
      </c>
      <c r="Z85" s="12">
        <v>6</v>
      </c>
      <c r="AA85" s="12">
        <v>2</v>
      </c>
      <c r="AB85" s="12">
        <v>2</v>
      </c>
      <c r="AC85" s="12">
        <v>21</v>
      </c>
      <c r="AD85" s="12">
        <v>14</v>
      </c>
      <c r="AE85" s="12">
        <v>10</v>
      </c>
      <c r="AF85" s="12">
        <v>8</v>
      </c>
      <c r="AG85" s="12">
        <v>2</v>
      </c>
      <c r="AH85" s="12">
        <v>6</v>
      </c>
      <c r="AI85" s="12"/>
      <c r="AJ85" s="12"/>
      <c r="AK85" s="13"/>
    </row>
    <row r="86" spans="1:37" ht="72" x14ac:dyDescent="0.25">
      <c r="A86" s="13">
        <v>64</v>
      </c>
      <c r="B86" s="8" t="s">
        <v>126</v>
      </c>
      <c r="C86" s="6" t="s">
        <v>4</v>
      </c>
      <c r="D86" s="24">
        <f t="shared" si="47"/>
        <v>10</v>
      </c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>
        <v>10</v>
      </c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3"/>
    </row>
    <row r="87" spans="1:37" s="9" customFormat="1" ht="60" x14ac:dyDescent="0.25">
      <c r="A87" s="6">
        <v>65</v>
      </c>
      <c r="B87" s="31" t="s">
        <v>25</v>
      </c>
      <c r="C87" s="13" t="s">
        <v>5</v>
      </c>
      <c r="D87" s="24">
        <f t="shared" si="47"/>
        <v>26</v>
      </c>
      <c r="E87" s="12">
        <v>1</v>
      </c>
      <c r="F87" s="12">
        <v>1</v>
      </c>
      <c r="G87" s="12"/>
      <c r="H87" s="12">
        <v>1</v>
      </c>
      <c r="I87" s="12"/>
      <c r="J87" s="12">
        <v>1</v>
      </c>
      <c r="K87" s="12">
        <v>1</v>
      </c>
      <c r="L87" s="12">
        <v>1</v>
      </c>
      <c r="M87" s="12">
        <v>1</v>
      </c>
      <c r="N87" s="12">
        <v>1</v>
      </c>
      <c r="O87" s="12">
        <v>1</v>
      </c>
      <c r="P87" s="12"/>
      <c r="Q87" s="12">
        <v>1</v>
      </c>
      <c r="R87" s="12">
        <v>1</v>
      </c>
      <c r="S87" s="12">
        <v>1</v>
      </c>
      <c r="T87" s="12"/>
      <c r="U87" s="12">
        <v>1</v>
      </c>
      <c r="V87" s="12">
        <v>1</v>
      </c>
      <c r="W87" s="12"/>
      <c r="X87" s="12">
        <v>1</v>
      </c>
      <c r="Y87" s="12">
        <v>1</v>
      </c>
      <c r="Z87" s="12">
        <v>1</v>
      </c>
      <c r="AA87" s="12">
        <v>1</v>
      </c>
      <c r="AB87" s="12">
        <v>1</v>
      </c>
      <c r="AC87" s="12">
        <v>1</v>
      </c>
      <c r="AD87" s="12">
        <v>1</v>
      </c>
      <c r="AE87" s="12">
        <v>1</v>
      </c>
      <c r="AF87" s="12">
        <v>1</v>
      </c>
      <c r="AG87" s="12">
        <v>1</v>
      </c>
      <c r="AH87" s="12">
        <v>1</v>
      </c>
      <c r="AI87" s="12">
        <v>1</v>
      </c>
      <c r="AJ87" s="12"/>
      <c r="AK87" s="13"/>
    </row>
    <row r="88" spans="1:37" x14ac:dyDescent="0.25">
      <c r="A88" s="6">
        <v>66</v>
      </c>
      <c r="B88" s="8" t="s">
        <v>98</v>
      </c>
      <c r="C88" s="13" t="s">
        <v>4</v>
      </c>
      <c r="D88" s="24">
        <f t="shared" si="46"/>
        <v>500</v>
      </c>
      <c r="E88" s="59">
        <v>500</v>
      </c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60"/>
      <c r="AD88" s="60"/>
      <c r="AE88" s="60"/>
      <c r="AF88" s="60"/>
      <c r="AG88" s="60"/>
      <c r="AH88" s="60"/>
      <c r="AI88" s="60"/>
      <c r="AJ88" s="61"/>
      <c r="AK88" s="13"/>
    </row>
  </sheetData>
  <mergeCells count="5">
    <mergeCell ref="A2:D2"/>
    <mergeCell ref="A3:AK3"/>
    <mergeCell ref="E6:AK6"/>
    <mergeCell ref="E88:AJ88"/>
    <mergeCell ref="E4:AJ4"/>
  </mergeCells>
  <pageMargins left="0.39370078740157483" right="0.39370078740157483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CU4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Lapas1</vt:lpstr>
      <vt:lpstr>Sheet1</vt:lpstr>
      <vt:lpstr>Lapas1!Print_Titles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2025-09-05T11:29:03Z</dcterms:modified>
</cp:coreProperties>
</file>