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tuedu-my.sharepoint.com/personal/kesklio_ktu_lt/Documents/Documents/Pirkimai2025/preliminari/2025_2_dalies/25_KVAD  ir teritorija/"/>
    </mc:Choice>
  </mc:AlternateContent>
  <xr:revisionPtr revIDLastSave="10" documentId="8_{3299A669-AE9C-4C57-9334-F99DDE3DD184}" xr6:coauthVersionLast="47" xr6:coauthVersionMax="47" xr10:uidLastSave="{B0984D4A-A3AF-4E8B-881B-2D94A0011132}"/>
  <bookViews>
    <workbookView xWindow="-25320" yWindow="360" windowWidth="25440" windowHeight="15270" xr2:uid="{00000000-000D-0000-FFFF-FFFF00000000}"/>
  </bookViews>
  <sheets>
    <sheet name="Spausdinimo variant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C28" i="1"/>
  <c r="F28" i="1"/>
  <c r="G28" i="1"/>
  <c r="H28" i="1"/>
  <c r="C30" i="1"/>
  <c r="I31" i="1"/>
  <c r="I32" i="1"/>
  <c r="I33" i="1"/>
  <c r="I34" i="1"/>
  <c r="I35" i="1"/>
  <c r="C36" i="1"/>
  <c r="F36" i="1"/>
  <c r="G36" i="1"/>
  <c r="H36" i="1"/>
  <c r="C38" i="1"/>
  <c r="I39" i="1"/>
  <c r="I40" i="1"/>
  <c r="I41" i="1"/>
  <c r="I42" i="1"/>
  <c r="I43" i="1"/>
  <c r="I44" i="1"/>
  <c r="I45" i="1"/>
  <c r="C46" i="1"/>
  <c r="F46" i="1"/>
  <c r="G46" i="1"/>
  <c r="H46" i="1"/>
  <c r="C48" i="1"/>
  <c r="I49" i="1"/>
  <c r="I50" i="1"/>
  <c r="I51" i="1"/>
  <c r="I52" i="1"/>
  <c r="C53" i="1"/>
  <c r="F53" i="1"/>
  <c r="G53" i="1"/>
  <c r="H53" i="1"/>
  <c r="C55" i="1"/>
  <c r="I56" i="1"/>
  <c r="I57" i="1"/>
  <c r="I58" i="1"/>
  <c r="I59" i="1"/>
  <c r="I60" i="1"/>
  <c r="I61" i="1"/>
  <c r="I62" i="1"/>
  <c r="I63" i="1"/>
  <c r="C64" i="1"/>
  <c r="F64" i="1"/>
  <c r="G64" i="1"/>
  <c r="H64" i="1"/>
  <c r="C66" i="1"/>
  <c r="I67" i="1"/>
  <c r="I68" i="1"/>
  <c r="I69" i="1"/>
  <c r="I70" i="1"/>
  <c r="I71" i="1"/>
  <c r="I72" i="1"/>
  <c r="I73" i="1"/>
  <c r="I74" i="1"/>
  <c r="I75" i="1"/>
  <c r="I76" i="1"/>
  <c r="I77" i="1"/>
  <c r="C78" i="1"/>
  <c r="F78" i="1"/>
  <c r="G78" i="1"/>
  <c r="H78" i="1"/>
  <c r="C80" i="1"/>
  <c r="I81" i="1"/>
  <c r="I82" i="1"/>
  <c r="I83" i="1"/>
  <c r="I84" i="1"/>
  <c r="C85" i="1"/>
  <c r="F85" i="1"/>
  <c r="G85" i="1"/>
  <c r="H85" i="1"/>
  <c r="C87" i="1"/>
  <c r="I88" i="1"/>
  <c r="I89" i="1"/>
  <c r="I90" i="1"/>
  <c r="I91" i="1"/>
  <c r="I92" i="1"/>
  <c r="I93" i="1"/>
  <c r="I94" i="1"/>
  <c r="C95" i="1"/>
  <c r="F95" i="1"/>
  <c r="G95" i="1"/>
  <c r="H95" i="1"/>
  <c r="C97" i="1"/>
  <c r="I98" i="1"/>
  <c r="I99" i="1"/>
  <c r="I100" i="1"/>
  <c r="I101" i="1"/>
  <c r="I102" i="1"/>
  <c r="I103" i="1"/>
  <c r="I104" i="1"/>
  <c r="C105" i="1"/>
  <c r="F105" i="1"/>
  <c r="G105" i="1"/>
  <c r="H105" i="1"/>
  <c r="C107" i="1"/>
  <c r="I108" i="1"/>
  <c r="I109" i="1"/>
  <c r="I110" i="1"/>
  <c r="I111" i="1"/>
  <c r="I112" i="1"/>
  <c r="I113" i="1"/>
  <c r="I114" i="1"/>
  <c r="I115" i="1"/>
  <c r="C116" i="1"/>
  <c r="F116" i="1"/>
  <c r="G116" i="1"/>
  <c r="H116" i="1"/>
  <c r="C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C143" i="1"/>
  <c r="F143" i="1"/>
  <c r="G143" i="1"/>
  <c r="H143" i="1"/>
  <c r="C145" i="1"/>
  <c r="I146" i="1"/>
  <c r="I147" i="1"/>
  <c r="I148" i="1"/>
  <c r="I149" i="1"/>
  <c r="I150" i="1"/>
  <c r="I151" i="1"/>
  <c r="I152" i="1"/>
  <c r="I153" i="1"/>
  <c r="I154" i="1"/>
  <c r="I155" i="1"/>
  <c r="C156" i="1"/>
  <c r="F156" i="1"/>
  <c r="G156" i="1"/>
  <c r="H156" i="1"/>
  <c r="C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C172" i="1"/>
  <c r="F172" i="1"/>
  <c r="G172" i="1"/>
  <c r="H172" i="1"/>
  <c r="C174" i="1"/>
  <c r="I175" i="1"/>
  <c r="I176" i="1"/>
  <c r="I177" i="1"/>
  <c r="I178" i="1"/>
  <c r="I179" i="1"/>
  <c r="I180" i="1"/>
  <c r="I181" i="1"/>
  <c r="I182" i="1"/>
  <c r="C183" i="1"/>
  <c r="F183" i="1"/>
  <c r="G183" i="1"/>
  <c r="H183" i="1"/>
  <c r="I53" i="1" l="1"/>
  <c r="I116" i="1"/>
  <c r="I105" i="1"/>
  <c r="I46" i="1"/>
  <c r="I172" i="1"/>
  <c r="I183" i="1"/>
  <c r="I85" i="1"/>
  <c r="I36" i="1"/>
  <c r="I143" i="1"/>
  <c r="I95" i="1"/>
  <c r="I78" i="1"/>
  <c r="H185" i="1"/>
  <c r="H190" i="1" s="1"/>
  <c r="H192" i="1" s="1"/>
  <c r="H194" i="1" s="1"/>
  <c r="H197" i="1" s="1"/>
  <c r="H199" i="1" s="1"/>
  <c r="I64" i="1"/>
  <c r="G185" i="1"/>
  <c r="I187" i="1" s="1"/>
  <c r="F185" i="1"/>
  <c r="I195" i="1" s="1"/>
  <c r="I156" i="1"/>
  <c r="I28" i="1"/>
  <c r="I185" i="1" l="1"/>
  <c r="I186" i="1"/>
  <c r="I189" i="1"/>
  <c r="F190" i="1" s="1"/>
  <c r="F192" i="1" s="1"/>
  <c r="G190" i="1"/>
  <c r="G192" i="1" s="1"/>
  <c r="G194" i="1" s="1"/>
  <c r="G197" i="1" s="1"/>
  <c r="G199" i="1" s="1"/>
  <c r="I188" i="1"/>
  <c r="I190" i="1" l="1"/>
  <c r="I191" i="1"/>
  <c r="F194" i="1"/>
  <c r="I192" i="1"/>
  <c r="I194" i="1" l="1"/>
  <c r="I196" i="1"/>
  <c r="F197" i="1"/>
  <c r="I197" i="1" l="1"/>
  <c r="I198" i="1"/>
  <c r="I199" i="1" l="1"/>
  <c r="I8" i="1" l="1"/>
  <c r="F199" i="1"/>
</calcChain>
</file>

<file path=xl/sharedStrings.xml><?xml version="1.0" encoding="utf-8"?>
<sst xmlns="http://schemas.openxmlformats.org/spreadsheetml/2006/main" count="460" uniqueCount="322">
  <si>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</si>
  <si>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</si>
  <si>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</si>
  <si>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</si>
  <si>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</si>
  <si>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</si>
  <si>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</si>
  <si>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Darbo užmokestis</t>
  </si>
  <si>
    <t>Mechanizmai</t>
  </si>
  <si>
    <t>Statinys:</t>
  </si>
  <si>
    <t>Žiniaraštis:</t>
  </si>
  <si>
    <t>Statinių grupė:</t>
  </si>
  <si>
    <t>Iš viso:</t>
  </si>
  <si>
    <t>Medžiagos, įrenginiai</t>
  </si>
  <si>
    <t>Sudaryta 2025.04 kainų lygiu.</t>
  </si>
  <si>
    <t>KTU Preliminarioms sutartims 2025</t>
  </si>
  <si>
    <t xml:space="preserve">KPD ir KP teritorija 2025 </t>
  </si>
  <si>
    <t>Bendrastatybiniai darbai</t>
  </si>
  <si>
    <t>S9-Specifiniai darbai</t>
  </si>
  <si>
    <t>150,77</t>
  </si>
  <si>
    <t>S10-Sezoniniai darbai</t>
  </si>
  <si>
    <t>239,50</t>
  </si>
  <si>
    <t>R5-56</t>
  </si>
  <si>
    <t>Keraminių plytelių dangos ir grindjuosčių išardymas</t>
  </si>
  <si>
    <t>100 m2</t>
  </si>
  <si>
    <t>R5-57</t>
  </si>
  <si>
    <t>Keraminių plytelių dangos išardymas (be grindjuosčių)</t>
  </si>
  <si>
    <t>N11P-0501-2</t>
  </si>
  <si>
    <t>Keraminių plytelių grindų dangos įrengimas ant išlyginto pagrindo, kai siūlės iki 8 mm pločio. Plytelės plotas daugiau 0,012 m2 iki 0,05 m2</t>
  </si>
  <si>
    <t>m2</t>
  </si>
  <si>
    <t>C1-820-97</t>
  </si>
  <si>
    <t>Glaistas plytelių tarpams "Artis"</t>
  </si>
  <si>
    <t>kg</t>
  </si>
  <si>
    <t>C1-832-1</t>
  </si>
  <si>
    <t>Klijai "Atlas" (keram. plytelėms)</t>
  </si>
  <si>
    <t>N11P-0505-1</t>
  </si>
  <si>
    <t>Grindjuosčių įrengimas plytelių grindų dangoms, naudojant grindjuostines keramines plyteles</t>
  </si>
  <si>
    <t>m</t>
  </si>
  <si>
    <t>R5-47</t>
  </si>
  <si>
    <t>Medinių grindjuosčių nuardymas</t>
  </si>
  <si>
    <t>100 m</t>
  </si>
  <si>
    <t>R5-35</t>
  </si>
  <si>
    <t>Seno linoleumo nuėmimas</t>
  </si>
  <si>
    <t>N11P-0404-1</t>
  </si>
  <si>
    <t>Grindų pagrindų išlyginimas savaime išsilyginančiu skiediniu (3 mm storio sluoksnis)</t>
  </si>
  <si>
    <t>N11P-0701-1</t>
  </si>
  <si>
    <t>Linoleumo grindų dangų įrengimas, klijuojant ir sulydant sujungimus. Vienos spalvos danga</t>
  </si>
  <si>
    <t>N11-159</t>
  </si>
  <si>
    <t>Plastmasinės grindjuostės.</t>
  </si>
  <si>
    <t>N11-160</t>
  </si>
  <si>
    <t>Minkštos medienos grindjuostės.</t>
  </si>
  <si>
    <t>N15P-0206-2</t>
  </si>
  <si>
    <t>Lubų paviršių pagrindo gruntavimas giliai įsigeriančiais gruntais voleliu</t>
  </si>
  <si>
    <t>C1-792-6</t>
  </si>
  <si>
    <t>Giluminis gruntas Sakret TGW</t>
  </si>
  <si>
    <t>l</t>
  </si>
  <si>
    <t>N15P-0703-2</t>
  </si>
  <si>
    <t>Lubų paviršių dažymas emulsiniais dažais, kai vienas sluoksnis, voleliu</t>
  </si>
  <si>
    <t>N15P-0208-2</t>
  </si>
  <si>
    <t>Lubų paviršių tarpinis gruntavimas voleliu</t>
  </si>
  <si>
    <t>N15P-0703-5</t>
  </si>
  <si>
    <t>Lubų paviršių dažymas emulsiniais dažais, kai antrasis arba kartotinis sluoksnis, voleliu</t>
  </si>
  <si>
    <t>R11-80 (S9=1,153)</t>
  </si>
  <si>
    <t>Sienų atskirų vietų iki 1 m2 ploto tinko remontas cemento-kalkių skiediniu</t>
  </si>
  <si>
    <t>N15-169-2</t>
  </si>
  <si>
    <t>Tinkuotų arba betono sienų labai geras glaistymas ir šlifavimas du kartus</t>
  </si>
  <si>
    <t>N15P-0202-2</t>
  </si>
  <si>
    <t>Sienų vidinių paviršių pagrindo gruntavimas giliai įsigeriančiais gruntais voleliu</t>
  </si>
  <si>
    <t>N15P-0701-2</t>
  </si>
  <si>
    <t>Sienų vidinių paviršių dažymas emulsiniais dažais, kai vienas sluoksnis, voleliu</t>
  </si>
  <si>
    <t>N15P-0204-2</t>
  </si>
  <si>
    <t>Sienų vidinių paviršių tarpinis gruntavimas voleliu</t>
  </si>
  <si>
    <t>N15P-0701-5</t>
  </si>
  <si>
    <t>Sienų vidinių paviršių dažymas emulsiniais dažais, kai antrasis arba kartotinis sluoksnis, voleliu</t>
  </si>
  <si>
    <t>N46-184</t>
  </si>
  <si>
    <t>Medinių durų angų užpildymo išardymas mūro sienose, nukapojant tinką</t>
  </si>
  <si>
    <t>R7-5</t>
  </si>
  <si>
    <t>Durų staktų išėmimas iš medinių pertvarų</t>
  </si>
  <si>
    <t>vnt.</t>
  </si>
  <si>
    <t>N2P-0303-2</t>
  </si>
  <si>
    <t>Medinių durų blokų montavimas mūrinėse sienose, kai staktos tradicinės, vidinės durys daugiau 2,0 iki 3,0 m2</t>
  </si>
  <si>
    <t>N2P-0312-1</t>
  </si>
  <si>
    <t>Durų apvadų montavimas, kai apvadai minkštų veislių mediena</t>
  </si>
  <si>
    <t>R21-31</t>
  </si>
  <si>
    <t>Luminescencinių iki dviejų lempų šviestuvų demontavimas</t>
  </si>
  <si>
    <t>100 vnt.</t>
  </si>
  <si>
    <t>R21-34</t>
  </si>
  <si>
    <t>Jungiklių, perjungiklių, rozečių demontavimas</t>
  </si>
  <si>
    <t>N21-536</t>
  </si>
  <si>
    <t>El. instaliacijos plastikinių kanalų iki 60x40 mm skersmens, montavimas, tvirtinant prie mūro sienos</t>
  </si>
  <si>
    <t>N21-23</t>
  </si>
  <si>
    <t>Kabelio tiesimas vamzdžiuose, blokuose, laidadėžėse, kai kabelio masė iki 1 kg</t>
  </si>
  <si>
    <t>N21-227</t>
  </si>
  <si>
    <t>Iki 2 lempų, liuminescencinių šviestuvų montavimas, tvirtinant smeigėmis</t>
  </si>
  <si>
    <t>R61P-2702-1 (S9=1,17)</t>
  </si>
  <si>
    <t>Lizdų paskirstymo dėžutėms, jungikliams gręžimas žiediniais grąžtais, mūro sienose</t>
  </si>
  <si>
    <t>N21-198</t>
  </si>
  <si>
    <t>Jungiklio montavimas, kai instaliacija paslėptoji</t>
  </si>
  <si>
    <t>N21-205</t>
  </si>
  <si>
    <t>Rozečių montavimas, kai instaliacija paslėptoji</t>
  </si>
  <si>
    <t>R19-49</t>
  </si>
  <si>
    <t>Praustuvų arba kriauklių nuėmimas</t>
  </si>
  <si>
    <t>R19-15</t>
  </si>
  <si>
    <t>Vandens maišytuvų nuėmimas</t>
  </si>
  <si>
    <t>R19-50</t>
  </si>
  <si>
    <t>Klozeto puodų arba pisuarų nuėmimas</t>
  </si>
  <si>
    <t>R19-54</t>
  </si>
  <si>
    <t>Klozeto bakelio nuėmimas</t>
  </si>
  <si>
    <t>N16P-1004-1</t>
  </si>
  <si>
    <t>Praustuvų be vandens maišytuvų montavimas, tvirtinamų prie sienų</t>
  </si>
  <si>
    <t>N17-18</t>
  </si>
  <si>
    <t>Įvairių rūšių ir tipų vandens maišytuvų montavimas</t>
  </si>
  <si>
    <t>N17-25</t>
  </si>
  <si>
    <t>Klozeto su nuplovimo čiaupu montavimas, gręžiant grindyse skyles</t>
  </si>
  <si>
    <t>kompl.</t>
  </si>
  <si>
    <t>N16-111 (S9=1,0255)</t>
  </si>
  <si>
    <t>Vid.vandent.vamzd.tiesimas iš pl.cink.vamzdžių, kurių d 15-25 mm</t>
  </si>
  <si>
    <t>C1-981-2</t>
  </si>
  <si>
    <t>Cinkuoti vand.-dujotiek. vamzdžiai 20 (26.9) x2.9</t>
  </si>
  <si>
    <t>N16P-1101-1</t>
  </si>
  <si>
    <t>Vidaus nuotekų plastikinių skirstomųjų vamzdynų ir stovų vamzdžių montavimas (m vamzdyno), kai nominalusis vidinis skersmuo, mm iki 50</t>
  </si>
  <si>
    <t>C1-1030-20</t>
  </si>
  <si>
    <t>PVC vamzdžiai su movomis 50x3.0x1000, su gum. tarpin. (vid.nuotek.Optima)</t>
  </si>
  <si>
    <t>R17-96</t>
  </si>
  <si>
    <t>Radiatorių išmontavimas, kai jų masė iki 80 kg</t>
  </si>
  <si>
    <t>N18-54-1</t>
  </si>
  <si>
    <t>Plieninių šildymo radiatorių montavimas, tvirtinant kronšteinus medsraigčiais</t>
  </si>
  <si>
    <t>kW</t>
  </si>
  <si>
    <t>R18-1</t>
  </si>
  <si>
    <t>Žaliuzi reguliuojamų grotelių keitimas</t>
  </si>
  <si>
    <t>N20P-0501-1</t>
  </si>
  <si>
    <t>Kanalinių ventiliatorių montavimas apvaliuose ortakiuose, kai ventiliatoriaus našumas, m3/val.iki 500</t>
  </si>
  <si>
    <t>N50-272</t>
  </si>
  <si>
    <t>Langų, durų, stiklo apsauginės signalizacijos automatiniai davikliai</t>
  </si>
  <si>
    <t>C1-3000</t>
  </si>
  <si>
    <t>Signalizacijos prietaisai</t>
  </si>
  <si>
    <t>N50-320</t>
  </si>
  <si>
    <t>Magnetinio kontakto montavimas, priklijuojant</t>
  </si>
  <si>
    <t>C1-3855-97</t>
  </si>
  <si>
    <t>Magnetiniai kontaktai MM 102 (5 kontaktai)</t>
  </si>
  <si>
    <t>N50-326</t>
  </si>
  <si>
    <t>Aliarmo sirenos, blykstės montavimas išorėje</t>
  </si>
  <si>
    <t>C1-3855-110</t>
  </si>
  <si>
    <t>Sirena LD-93 110 dB/1m</t>
  </si>
  <si>
    <t>N50-340</t>
  </si>
  <si>
    <t>Lauko videokameros montavimas, tvirtinant prie sienos</t>
  </si>
  <si>
    <t>R27P-14-2-2 (S9=1,085 S10=1,15)</t>
  </si>
  <si>
    <t>Šaligatvio bordiūrų išardymas, kai remontuojamas tarpas daugiau 25 m. Pagrindas žvyro arba skaldos</t>
  </si>
  <si>
    <t>R27P-15-1-1 (S10=1,15)</t>
  </si>
  <si>
    <t>Betono bordiūrų įrengimas ant betono pagrindo, atstatant šaligatvio ir gatvės dangų pagrindus. Bordiūrai 80x200 mm</t>
  </si>
  <si>
    <t>C1-255</t>
  </si>
  <si>
    <t>Šaligatvių plytelės, bordiūrai</t>
  </si>
  <si>
    <t>kub.m</t>
  </si>
  <si>
    <t>R27P-17-1 (S10=1,15)</t>
  </si>
  <si>
    <t>Betono plytelių šaligatvio dangos ardymas</t>
  </si>
  <si>
    <t>R27P-18-1-2 (S10=1,15)</t>
  </si>
  <si>
    <t>Šaligatvio pagrindio remontas, pridedant 25% naujų medžiagų. Smėlio-žvyro mišinio</t>
  </si>
  <si>
    <t>R27P-20-1-3 (S10=1,15)</t>
  </si>
  <si>
    <t>Betono plytelių šaligatvio dangos įrengimas, užpildant siūles smėliu. Plytelės 250x250x60 mm</t>
  </si>
  <si>
    <t>R16-115 (S10=1,15)</t>
  </si>
  <si>
    <t>Vejos mažų plotų atnaujinimas, papildant 10 cm augalinio grunto sluoksniu</t>
  </si>
  <si>
    <t>N15-330</t>
  </si>
  <si>
    <t>Inventorinių vamzdynų iki 16m aukščio pastolių įrengimas ir išardymas išorės apdailos darbams</t>
  </si>
  <si>
    <t>C1-70-801</t>
  </si>
  <si>
    <t>Mediniai, impregnuoti tašai</t>
  </si>
  <si>
    <t>N60-14 (S10=1,15)</t>
  </si>
  <si>
    <t>Cokolio profilių montavimas, kai atstumas tarp tvirtinimų 0.5 m</t>
  </si>
  <si>
    <t>C1-80-35</t>
  </si>
  <si>
    <t>Cokolio profiliai (sijos)</t>
  </si>
  <si>
    <t>N26P-1205-2</t>
  </si>
  <si>
    <t>Sienų šiltinimas, klijuojant, kai 100 mm storio izoliacijos sluoksnis ir putų polistireno plokštės</t>
  </si>
  <si>
    <t>N26P-1205-4</t>
  </si>
  <si>
    <t>Sienų šiltinimas, klijuojant. Sluoksnio storio pokyčio 10 mm pridėti arba atimti, putų polistireno plokštės</t>
  </si>
  <si>
    <t>N15P-1311-1 (S9=1,153 S10=1,15)</t>
  </si>
  <si>
    <t>Pastatų išorinių paviršių, apšiltintų izoliacinėmis plokštėmis, viensluoksnis tinkavimas, armuojant sintetiniais tinkleliais, kai sienos su angomis</t>
  </si>
  <si>
    <t>N15P-1315-1 (S9=1,153 S10=1,15)</t>
  </si>
  <si>
    <t>Pastatų išorinių paviršių tinkavimas lygia tekstūra dekoratyviniais tinko skiediniais, kai 2 mm storio sluoksnis, sienos su angomis</t>
  </si>
  <si>
    <t>N5P-0601-1</t>
  </si>
  <si>
    <t>Gręžinių gręžimas poliams slankiuose gruntuose sraigtiniu grąžtu su apsauginiu vamzdžiu, kai gręžinio D iki 500 mm ir grunto grupė I-II</t>
  </si>
  <si>
    <t>N5P-0603-1 (S10=1,15)</t>
  </si>
  <si>
    <t>Gręžtinių polių betonavimas, kai gręžinio skersmuo iki 500 mm</t>
  </si>
  <si>
    <t>m3</t>
  </si>
  <si>
    <t>C1-12</t>
  </si>
  <si>
    <t>Armatūrinis karkasas</t>
  </si>
  <si>
    <t>t</t>
  </si>
  <si>
    <t>N6P-0101-1 (S10=1,15)</t>
  </si>
  <si>
    <t>Grunto po pamatų pagrindais tankinimas, kai gruntas I-II gr.</t>
  </si>
  <si>
    <t>100 m3</t>
  </si>
  <si>
    <t>N6P-0103-3 (S9=1,0255 S10=1,15)</t>
  </si>
  <si>
    <t>Pagrindų posluoksnių po pamatais įrengimas (žvyro / kranu)</t>
  </si>
  <si>
    <t>N6-9 (S9=1,0255 S10=1,15)</t>
  </si>
  <si>
    <t>Betoniniai didesnio kaip 3m3 tūrio pamatai kolonoms, paduodant betoną siurbliu</t>
  </si>
  <si>
    <t>N6-14 (S9=1,0255 S10=1,15)</t>
  </si>
  <si>
    <t>Betoninės pamatų plokštės, įrengiant klojinius iš skydų, paduodant betoną siurbliu</t>
  </si>
  <si>
    <t>N6-24 (S9=1,0425 S10=1,15)</t>
  </si>
  <si>
    <t>Gelžb.juostiniai pamatai atraminės rūsio sienos didesnio kaip 300 mm pločio, įrengiant klojinius iš skydų</t>
  </si>
  <si>
    <t>C1-10</t>
  </si>
  <si>
    <t>Armatūra</t>
  </si>
  <si>
    <t>N6P-0201-1 (S10=1,15)</t>
  </si>
  <si>
    <t>Monolitinių pamatų hidroizoliacijos įrengimas, prilydant ritininę dangą, gruntuojant</t>
  </si>
  <si>
    <t>C1-955-5</t>
  </si>
  <si>
    <t>Propanas-butanas (bal. 33 kg)</t>
  </si>
  <si>
    <t>N6-43 (S10=1,15)</t>
  </si>
  <si>
    <t>Pamatų sijų užpylimas smėliu, paduodant medžiagas kranu</t>
  </si>
  <si>
    <t>N6-47 (S9=1,0425 S10=1,15)</t>
  </si>
  <si>
    <t>Monolitinės gelžbetoninės kolonos, kurių aukštis iki 3m ir perimetras iki 1.5 m</t>
  </si>
  <si>
    <t>N6P-0709-1 (S9=1,17 S10=1,15)</t>
  </si>
  <si>
    <t>Monolitinių gelžbetoninų sienų ir pertvarų armavimas atskirais strypais (vienguba armatūra)</t>
  </si>
  <si>
    <t>N6-59 (S9=1,0255 S10=1,15)</t>
  </si>
  <si>
    <t>Betoninės sienos, pertvaros iki 150 mm storio, iki 3m aukščio, įrengiant klojinius iš skydų, paduodant betoną siurbliu</t>
  </si>
  <si>
    <t>N6-109 (S9=1,0425 S10=1,15)</t>
  </si>
  <si>
    <t>Besijiniai gelžbetoniniai iki 150 mm storio perdenginiai iki 6m aukštyje</t>
  </si>
  <si>
    <t>N6-144 (S9=1,0425 S10=1,15)</t>
  </si>
  <si>
    <t>Gelžbetoninių juostų padarymas, įrengiant klojinius</t>
  </si>
  <si>
    <t>C124-104</t>
  </si>
  <si>
    <t>Įdėtinės plieninės detalės</t>
  </si>
  <si>
    <t>N9P-0101-2 (S9=1,0255)</t>
  </si>
  <si>
    <t>Metalinių kolonų montavimas (kolonų masė daugiau 0,25 t iki 0,5 t)</t>
  </si>
  <si>
    <t>N9P-0102-2 (S9=1,085)</t>
  </si>
  <si>
    <t>Metalinių gegnių ir pogegninių santvarų montavimas (anga iki 12 m, santvarų masė daugiau 0,5 t)</t>
  </si>
  <si>
    <t>N9P-0103-1 (S9=1,0255)</t>
  </si>
  <si>
    <t>Metalinių sijų ir ilginių montavimas (sijų, ilginių masė iki 0,10 t)</t>
  </si>
  <si>
    <t>N46-134 (S9=1,17)</t>
  </si>
  <si>
    <t>Mūrinių sienų išardymas be plytų atrinkimo</t>
  </si>
  <si>
    <t>N46-132 (S9=1,17)</t>
  </si>
  <si>
    <t>Gelžbetoninių pamatų išardymas</t>
  </si>
  <si>
    <t>N46-137 (S9=1,17)</t>
  </si>
  <si>
    <t>Monolitinių gelžbetoninių perdenginių išardymas</t>
  </si>
  <si>
    <t>N46-143</t>
  </si>
  <si>
    <t>Dvisluoksnių tinkuotų pertvarų su izoliaciniu sluoksniu išardymas</t>
  </si>
  <si>
    <t>N46-152</t>
  </si>
  <si>
    <t>Ruloninių stogų dangos išardymas</t>
  </si>
  <si>
    <t>N46-154</t>
  </si>
  <si>
    <t>Paprastų ir vidutinio sudėtingumo skardos stogų išardymas</t>
  </si>
  <si>
    <t>N46-179</t>
  </si>
  <si>
    <t>25 mm storio cementinių ir betoninių dangų išardymas</t>
  </si>
  <si>
    <t>N46-189 (S9=1,17)</t>
  </si>
  <si>
    <t>Monolitinių gelžbetonio laiptų aikštelių ant metalinių sijų išardymas</t>
  </si>
  <si>
    <t>R23-73</t>
  </si>
  <si>
    <t>Medžiagų (neparankių ir reikalaujančių atsargumo) panešimas 10 m atstumu</t>
  </si>
  <si>
    <t>R23-62</t>
  </si>
  <si>
    <t>Statybinių šiukšlių išvežimas 10 km atstumu automobiliais-savivarčiais, pakraunant rankiniu būdu</t>
  </si>
  <si>
    <t>N22P-0101-1 (S10=1,15)</t>
  </si>
  <si>
    <t>Plieninių vamzdžių iki 400 mm skersmens klojimas tranšėjoje (be sandūrų jungimo), kai vamzdžių skersmuo 50 mm</t>
  </si>
  <si>
    <t>C1-975-29</t>
  </si>
  <si>
    <t>Nerūd. plieno vamzdžiai išor. d 50.8mm, sien. st. 1.5mm, 304 (šlif)</t>
  </si>
  <si>
    <t>N22P-0108-1 (S9=1,17 S10=1,15)</t>
  </si>
  <si>
    <t>Plieninių vamzdžių iki 400 mm skersmens pjaustymas dujomis (pjūvis), kai vamzdžių skersmuo 50 mm</t>
  </si>
  <si>
    <t>N22P-0401-1 (S9=1,136 S10=1,15)</t>
  </si>
  <si>
    <t>Įsipjovimas į plieninį vamzdyną iki 400 mm skersmens atvamzdžiu, kai atvamzdžio skersmuo 50 mm</t>
  </si>
  <si>
    <t>N22P-0701-1 (S10=1,15)</t>
  </si>
  <si>
    <t>Vamzdynų iki 400 mm skersmens hidraulinis bandymas, kai vamzdžių skersmuo iki 65 mm</t>
  </si>
  <si>
    <t>N22P-0801-1 (S10=1,15)</t>
  </si>
  <si>
    <t>Surenkamų gelžbetoninių šulinių montavimas sausuose gruntuose (šulinio surenkamos gelžbetoninės konstrukcijos), kai šuliniai apvalūs.</t>
  </si>
  <si>
    <t>C1-2050</t>
  </si>
  <si>
    <t>Ketaus liukai</t>
  </si>
  <si>
    <t>N22P-0308 (S10=1,15)</t>
  </si>
  <si>
    <t>Priešgaisrinių hidrantų montavimas</t>
  </si>
  <si>
    <t>C1-2064</t>
  </si>
  <si>
    <t>Gaisriniai hidrantai</t>
  </si>
  <si>
    <t>N23-150 (S10=1,15)</t>
  </si>
  <si>
    <t>110 mm skersmens plastmasinių įmovinių vamzdžių montavimas, kai 100 m vamzdyne - 17 sandūrų</t>
  </si>
  <si>
    <t>C1-1030-58</t>
  </si>
  <si>
    <t>PVC vamzdžiai klasė N 110x3.2x500 (išor. nuotek.)</t>
  </si>
  <si>
    <t>N23P-0804-1 (S10=1,15)</t>
  </si>
  <si>
    <t>Plastikinių vamzdžių (drenažo rinktuvų) klojimas iškastose tranšėjose, kai vamzdžių skersmuo iki 110 mm</t>
  </si>
  <si>
    <t>N23P-0708-1 (S10=1,15)</t>
  </si>
  <si>
    <t>Batų valymo grotelių montavimas, kai grotelės su vonele ir jungtimi prie vamzdyno</t>
  </si>
  <si>
    <t>C1-1045-248</t>
  </si>
  <si>
    <t>Aco Vario batų valymosi polimerbet. vonelė su cink. plieno grotelėmis 500x1000</t>
  </si>
  <si>
    <t>N23P-0307-2 (S10=1,15)</t>
  </si>
  <si>
    <t>Plastikinių lietaus nuotakyno šulinių montavimas, kai šulinių skersmuo daugiau 200 mm iki 315 mm</t>
  </si>
  <si>
    <t>C1-1033-27</t>
  </si>
  <si>
    <t>PP valymo ir apž. I tipo šul.dugnai, tiesia prabėga, 200mm, 315mm gofr.šulin.</t>
  </si>
  <si>
    <t>C1-1033-81</t>
  </si>
  <si>
    <t>Plastmasiniai dangčiai 315mm (išor. nuotek.)</t>
  </si>
  <si>
    <t>Skyrius Grindys</t>
  </si>
  <si>
    <t>Iš viso už skyrių Grindys</t>
  </si>
  <si>
    <t>Skyrius Lubos</t>
  </si>
  <si>
    <t>Iš viso už skyrių Lubos</t>
  </si>
  <si>
    <t>Skyrius Sienos</t>
  </si>
  <si>
    <t>Iš viso už skyrių Sienos</t>
  </si>
  <si>
    <t>Skyrius Durys</t>
  </si>
  <si>
    <t>Iš viso už skyrių Durys</t>
  </si>
  <si>
    <t>Skyrius Elektros instaliacija ir apšvietimas</t>
  </si>
  <si>
    <t>Iš viso už skyrių Elektros instaliacija ir apšvietimas</t>
  </si>
  <si>
    <t>Skyrius Vandentiekio ir nuotekų tinklai</t>
  </si>
  <si>
    <t>Iš viso už skyrių Vandentiekio ir nuotekų tinklai</t>
  </si>
  <si>
    <t>Skyrius Šildymas, vėdinimas</t>
  </si>
  <si>
    <t>Iš viso už skyrių Šildymas, vėdinimas</t>
  </si>
  <si>
    <t>Skyrius Silpnos srovės</t>
  </si>
  <si>
    <t>Iš viso už skyrių Silpnos srovės</t>
  </si>
  <si>
    <t>Skyrius Aplinkos sutvarkymo darbai</t>
  </si>
  <si>
    <t>Iš viso už skyrių Aplinkos sutvarkymo darbai</t>
  </si>
  <si>
    <t>Skyrius Fasado šiltinimo darbai</t>
  </si>
  <si>
    <t>Iš viso už skyrių Fasado šiltinimo darbai</t>
  </si>
  <si>
    <t>Skyrius Konstrukcijų įrengimas ir montavimas</t>
  </si>
  <si>
    <t>Iš viso už skyrių Konstrukcijų įrengimas ir montavimas</t>
  </si>
  <si>
    <t>Skyrius Ardymo darbai</t>
  </si>
  <si>
    <t>Iš viso už skyrių Ardymo darbai</t>
  </si>
  <si>
    <t>Skyrius Lauko vandentiekio tinklai</t>
  </si>
  <si>
    <t>Iš viso už skyrių Lauko vandentiekio tinklai</t>
  </si>
  <si>
    <t>Skyrius Lauko nuotekų tinklai</t>
  </si>
  <si>
    <t>Iš viso už skyrių Lauko nuotekų tinklai</t>
  </si>
  <si>
    <t>Iš viso #1</t>
  </si>
  <si>
    <t>Kiti darbo užmokesčio priskaitymai</t>
  </si>
  <si>
    <t>Papildomų medžiagų vertė</t>
  </si>
  <si>
    <t>Papildomų mechanizmų vertė</t>
  </si>
  <si>
    <t>Soc. draudimas</t>
  </si>
  <si>
    <t>Iš viso #2 (išlaidos statinio statybos darbams)</t>
  </si>
  <si>
    <t>Statybvietės išlaidos</t>
  </si>
  <si>
    <t>Iš viso #3 (tiesioginės išlaidos)</t>
  </si>
  <si>
    <t>Indeksas</t>
  </si>
  <si>
    <t>Po indeksacijos iš viso</t>
  </si>
  <si>
    <t>Pridėtinės išlaidos</t>
  </si>
  <si>
    <t>Pelnas</t>
  </si>
  <si>
    <t>Iš viso #4 (su netiesioginėmis išlaidomis)</t>
  </si>
  <si>
    <t>PVM</t>
  </si>
  <si>
    <t>Iš viso #5 (kaina su PVM)</t>
  </si>
  <si>
    <t xml:space="preserve">L o k a l i n ė  s ą m a t a N r. </t>
  </si>
  <si>
    <t>Techninės  spcifikacijos 4 priedas</t>
  </si>
  <si>
    <t xml:space="preserve">KPP ir KP teritorija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</si>
</sst>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\ [$€-1];\-#,##0.00\ [$€-1]"/>
    <numFmt numFmtId="166" formatCode="0.0%"/>
  </numFmts>
  <fonts count="14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8"/>
      <color indexed="8"/>
      <name val="Arial"/>
      <family val="2"/>
      <charset val="186"/>
    </font>
    <font>
      <sz val="8"/>
      <color indexed="16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indexed="12"/>
      <name val="Arial"/>
      <family val="2"/>
      <charset val="186"/>
    </font>
    <font>
      <sz val="8"/>
      <color theme="0"/>
      <name val="Arial"/>
      <family val="2"/>
      <charset val="186"/>
    </font>
    <font>
      <sz val="8"/>
      <color indexed="1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theme="0" tint="-0.14993743705557422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Continuous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4" fontId="6" fillId="0" borderId="5" xfId="0" applyNumberFormat="1" applyFont="1" applyBorder="1" applyAlignment="1">
      <alignment horizontal="right" vertical="top"/>
    </xf>
    <xf numFmtId="1" fontId="6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right" vertical="top"/>
    </xf>
    <xf numFmtId="0" fontId="2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165" fontId="5" fillId="0" borderId="8" xfId="0" applyNumberFormat="1" applyFont="1" applyBorder="1"/>
    <xf numFmtId="166" fontId="11" fillId="2" borderId="8" xfId="0" applyNumberFormat="1" applyFont="1" applyFill="1" applyBorder="1"/>
    <xf numFmtId="2" fontId="12" fillId="0" borderId="7" xfId="0" applyNumberFormat="1" applyFont="1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top"/>
    </xf>
    <xf numFmtId="0" fontId="6" fillId="0" borderId="9" xfId="0" applyFont="1" applyBorder="1"/>
    <xf numFmtId="165" fontId="5" fillId="0" borderId="11" xfId="0" applyNumberFormat="1" applyFont="1" applyBorder="1"/>
    <xf numFmtId="10" fontId="11" fillId="2" borderId="8" xfId="0" applyNumberFormat="1" applyFont="1" applyFill="1" applyBorder="1"/>
    <xf numFmtId="0" fontId="5" fillId="0" borderId="0" xfId="0" applyFont="1"/>
    <xf numFmtId="2" fontId="9" fillId="0" borderId="8" xfId="0" applyNumberFormat="1" applyFont="1" applyBorder="1"/>
    <xf numFmtId="0" fontId="6" fillId="0" borderId="9" xfId="0" applyFont="1" applyBorder="1" applyAlignment="1">
      <alignment horizontal="left"/>
    </xf>
    <xf numFmtId="0" fontId="5" fillId="0" borderId="9" xfId="0" applyFont="1" applyBorder="1"/>
    <xf numFmtId="2" fontId="13" fillId="0" borderId="8" xfId="0" applyNumberFormat="1" applyFont="1" applyBorder="1"/>
    <xf numFmtId="9" fontId="11" fillId="2" borderId="8" xfId="0" applyNumberFormat="1" applyFont="1" applyFill="1" applyBorder="1"/>
    <xf numFmtId="165" fontId="5" fillId="0" borderId="12" xfId="1" applyNumberFormat="1" applyFont="1" applyBorder="1"/>
    <xf numFmtId="2" fontId="9" fillId="0" borderId="12" xfId="0" applyNumberFormat="1" applyFont="1" applyBorder="1"/>
    <xf numFmtId="0" fontId="10" fillId="0" borderId="13" xfId="0" applyFont="1" applyBorder="1"/>
    <xf numFmtId="0" fontId="5" fillId="0" borderId="14" xfId="0" applyFont="1" applyBorder="1"/>
    <xf numFmtId="0" fontId="6" fillId="0" borderId="14" xfId="0" applyFont="1" applyBorder="1"/>
    <xf numFmtId="9" fontId="6" fillId="0" borderId="14" xfId="0" applyNumberFormat="1" applyFont="1" applyBorder="1" applyAlignment="1">
      <alignment horizontal="left"/>
    </xf>
    <xf numFmtId="165" fontId="5" fillId="0" borderId="11" xfId="1" applyNumberFormat="1" applyFont="1" applyBorder="1"/>
    <xf numFmtId="0" fontId="5" fillId="0" borderId="0" xfId="0" applyFont="1" applyAlignment="1">
      <alignment horizontal="center"/>
    </xf>
    <xf numFmtId="165" fontId="5" fillId="0" borderId="8" xfId="1" applyNumberFormat="1" applyFont="1" applyBorder="1"/>
    <xf numFmtId="0" fontId="6" fillId="0" borderId="0" xfId="0" applyFont="1" applyAlignment="1">
      <alignment vertical="top" wrapText="1"/>
    </xf>
    <xf numFmtId="9" fontId="11" fillId="0" borderId="0" xfId="0" applyNumberFormat="1" applyFont="1"/>
    <xf numFmtId="0" fontId="6" fillId="0" borderId="0" xfId="0" applyFont="1" applyAlignment="1">
      <alignment vertical="justify" wrapText="1"/>
    </xf>
    <xf numFmtId="165" fontId="4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2" fontId="9" fillId="0" borderId="10" xfId="0" applyNumberFormat="1" applyFont="1" applyBorder="1"/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3" xfId="0" applyFont="1" applyBorder="1"/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</cellXfs>
  <cellStyles count="2"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33"/>
  <sheetViews>
    <sheetView tabSelected="1" zoomScaleNormal="100" workbookViewId="0">
      <pane ySplit="10" topLeftCell="A115" activePane="bottomLeft" state="frozenSplit"/>
      <selection pane="bottomLeft" activeCell="C6" sqref="C6:I6"/>
    </sheetView>
  </sheetViews>
  <sheetFormatPr defaultRowHeight="15" x14ac:dyDescent="0.25"/>
  <cols>
    <col min="1" max="1" width="5.7109375" customWidth="1"/>
    <col min="2" max="2" width="9.28515625" customWidth="1"/>
    <col min="3" max="3" width="28.7109375" customWidth="1"/>
    <col min="4" max="4" width="5.85546875" customWidth="1"/>
    <col min="5" max="5" width="8" customWidth="1"/>
    <col min="6" max="6" width="8.5703125" bestFit="1" customWidth="1"/>
    <col min="7" max="7" width="8.7109375" bestFit="1" customWidth="1"/>
    <col min="8" max="8" width="8.85546875" bestFit="1" customWidth="1"/>
    <col min="9" max="9" width="8.28515625" bestFit="1" customWidth="1"/>
    <col min="10" max="10" width="0" hidden="1" customWidth="1"/>
    <col min="54" max="54" width="44.7109375" style="60" hidden="1" customWidth="1"/>
    <col min="55" max="55" width="75.85546875" hidden="1" customWidth="1"/>
  </cols>
  <sheetData>
    <row r="1" spans="1:55" x14ac:dyDescent="0.25">
      <c r="G1" t="s">
        <v>320</v>
      </c>
    </row>
    <row r="2" spans="1:55" x14ac:dyDescent="0.25">
      <c r="A2" s="1" t="s">
        <v>319</v>
      </c>
      <c r="B2" s="2"/>
      <c r="C2" s="2"/>
      <c r="D2" s="2"/>
      <c r="E2" s="2"/>
      <c r="F2" s="2"/>
      <c r="G2" s="2"/>
      <c r="H2" s="2"/>
      <c r="I2" s="2"/>
      <c r="J2" s="24"/>
      <c r="K2" s="24"/>
      <c r="L2" s="24"/>
      <c r="M2" s="24"/>
    </row>
    <row r="3" spans="1:55" x14ac:dyDescent="0.25">
      <c r="A3" s="3" t="s">
        <v>14</v>
      </c>
      <c r="B3" s="2"/>
      <c r="C3" s="2"/>
      <c r="D3" s="2"/>
      <c r="E3" s="2"/>
      <c r="F3" s="2"/>
      <c r="G3" s="2"/>
      <c r="H3" s="2"/>
      <c r="I3" s="2"/>
      <c r="J3" s="24"/>
      <c r="K3" s="24"/>
      <c r="L3" s="24"/>
      <c r="M3" s="24"/>
    </row>
    <row r="4" spans="1:55" x14ac:dyDescent="0.25">
      <c r="A4" s="3"/>
      <c r="B4" s="2"/>
      <c r="C4" s="2"/>
      <c r="D4" s="2"/>
      <c r="E4" s="2"/>
      <c r="F4" s="2"/>
      <c r="G4" s="2"/>
      <c r="H4" s="2"/>
      <c r="I4" s="2"/>
      <c r="J4" s="24"/>
      <c r="K4" s="24"/>
      <c r="L4" s="24"/>
      <c r="M4" s="24"/>
    </row>
    <row r="5" spans="1:55" x14ac:dyDescent="0.25">
      <c r="A5" s="73" t="s">
        <v>11</v>
      </c>
      <c r="B5" s="73"/>
      <c r="C5" s="72" t="s">
        <v>15</v>
      </c>
      <c r="D5" s="72"/>
      <c r="E5" s="72"/>
      <c r="F5" s="72"/>
      <c r="G5" s="72"/>
      <c r="H5" s="72"/>
      <c r="I5" s="72"/>
      <c r="J5" s="12"/>
      <c r="K5" s="24"/>
      <c r="L5" s="24"/>
      <c r="M5" s="24"/>
      <c r="BC5" s="13" t="s">
        <v>15</v>
      </c>
    </row>
    <row r="6" spans="1:55" x14ac:dyDescent="0.25">
      <c r="A6" s="73" t="s">
        <v>9</v>
      </c>
      <c r="B6" s="73"/>
      <c r="C6" s="72" t="s">
        <v>321</v>
      </c>
      <c r="D6" s="72"/>
      <c r="E6" s="72"/>
      <c r="F6" s="72"/>
      <c r="G6" s="72"/>
      <c r="H6" s="72"/>
      <c r="I6" s="72"/>
      <c r="J6" s="24"/>
      <c r="K6" s="24"/>
      <c r="L6" s="24"/>
      <c r="M6" s="24"/>
      <c r="BC6" s="13" t="s">
        <v>16</v>
      </c>
    </row>
    <row r="7" spans="1:55" x14ac:dyDescent="0.25">
      <c r="A7" s="73" t="s">
        <v>10</v>
      </c>
      <c r="B7" s="73"/>
      <c r="C7" s="72" t="s">
        <v>17</v>
      </c>
      <c r="D7" s="72"/>
      <c r="E7" s="72"/>
      <c r="F7" s="72"/>
      <c r="G7" s="72"/>
      <c r="H7" s="72"/>
      <c r="I7" s="72"/>
      <c r="J7" s="24"/>
      <c r="K7" s="24"/>
      <c r="L7" s="24"/>
      <c r="M7" s="24"/>
      <c r="BC7" s="13" t="s">
        <v>17</v>
      </c>
    </row>
    <row r="8" spans="1:55" x14ac:dyDescent="0.25">
      <c r="A8" s="3"/>
      <c r="B8" s="2"/>
      <c r="C8" s="2"/>
      <c r="D8" s="2"/>
      <c r="E8" s="2"/>
      <c r="F8" s="2"/>
      <c r="G8" s="2"/>
      <c r="H8" s="4" t="s">
        <v>12</v>
      </c>
      <c r="I8" s="59">
        <f ca="1">I199</f>
        <v>31600.339999999997</v>
      </c>
      <c r="J8" s="24"/>
      <c r="K8" s="24"/>
      <c r="L8" s="24"/>
      <c r="M8" s="24"/>
    </row>
    <row r="9" spans="1:55" x14ac:dyDescent="0.25">
      <c r="A9" s="66" t="s">
        <v>3</v>
      </c>
      <c r="B9" s="68" t="s">
        <v>4</v>
      </c>
      <c r="C9" s="68" t="s">
        <v>6</v>
      </c>
      <c r="D9" s="69" t="s">
        <v>5</v>
      </c>
      <c r="E9" s="71" t="s">
        <v>0</v>
      </c>
      <c r="F9" s="5" t="s">
        <v>1</v>
      </c>
      <c r="G9" s="5"/>
      <c r="H9" s="5"/>
      <c r="I9" s="5"/>
      <c r="J9" s="24"/>
      <c r="K9" s="24"/>
      <c r="L9" s="24"/>
      <c r="M9" s="24"/>
    </row>
    <row r="10" spans="1:55" ht="33.75" x14ac:dyDescent="0.25">
      <c r="A10" s="67"/>
      <c r="B10" s="68"/>
      <c r="C10" s="68"/>
      <c r="D10" s="70"/>
      <c r="E10" s="71"/>
      <c r="F10" s="6" t="s">
        <v>7</v>
      </c>
      <c r="G10" s="6" t="s">
        <v>13</v>
      </c>
      <c r="H10" s="6" t="s">
        <v>8</v>
      </c>
      <c r="I10" s="6" t="s">
        <v>2</v>
      </c>
      <c r="J10" s="24"/>
      <c r="K10" s="24"/>
      <c r="L10" s="24"/>
      <c r="M10" s="24"/>
    </row>
    <row r="11" spans="1:55" x14ac:dyDescent="0.25">
      <c r="A11" s="7"/>
      <c r="B11" s="8"/>
      <c r="C11" s="74" t="s">
        <v>18</v>
      </c>
      <c r="D11" s="75"/>
      <c r="E11" s="75"/>
      <c r="F11" s="61"/>
      <c r="G11" s="61"/>
      <c r="H11" s="61"/>
      <c r="I11" s="61" t="s">
        <v>19</v>
      </c>
      <c r="J11" s="24"/>
      <c r="K11" s="24"/>
      <c r="L11" s="24"/>
      <c r="M11" s="24"/>
    </row>
    <row r="12" spans="1:55" x14ac:dyDescent="0.25">
      <c r="A12" s="7"/>
      <c r="B12" s="8"/>
      <c r="C12" s="76" t="s">
        <v>20</v>
      </c>
      <c r="D12" s="77"/>
      <c r="E12" s="77"/>
      <c r="F12" s="61"/>
      <c r="G12" s="61"/>
      <c r="H12" s="61"/>
      <c r="I12" s="61" t="s">
        <v>21</v>
      </c>
      <c r="J12" s="24"/>
      <c r="K12" s="24"/>
      <c r="L12" s="24"/>
      <c r="M12" s="24"/>
    </row>
    <row r="13" spans="1:55" x14ac:dyDescent="0.25">
      <c r="A13" s="7"/>
      <c r="B13" s="8"/>
      <c r="C13" s="78" t="str">
        <f>BB13</f>
        <v>Skyrius Grindys</v>
      </c>
      <c r="D13" s="79"/>
      <c r="E13" s="79"/>
      <c r="F13" s="61"/>
      <c r="G13" s="61"/>
      <c r="H13" s="61"/>
      <c r="I13" s="61"/>
      <c r="J13" s="24"/>
      <c r="K13" s="24"/>
      <c r="L13" s="24"/>
      <c r="M13" s="24"/>
      <c r="BB13" s="60" t="s">
        <v>276</v>
      </c>
    </row>
    <row r="14" spans="1:55" ht="22.5" x14ac:dyDescent="0.25">
      <c r="A14" s="14">
        <v>1</v>
      </c>
      <c r="B14" s="15" t="s">
        <v>22</v>
      </c>
      <c r="C14" s="16" t="s">
        <v>23</v>
      </c>
      <c r="D14" s="15" t="s">
        <v>24</v>
      </c>
      <c r="E14" s="17">
        <v>0.01</v>
      </c>
      <c r="F14" s="18">
        <v>3.46</v>
      </c>
      <c r="G14" s="18">
        <v>0</v>
      </c>
      <c r="H14" s="18">
        <v>0</v>
      </c>
      <c r="I14" s="18">
        <f t="shared" ref="I14:I27" si="0">SUM(F14+G14+H14)</f>
        <v>3.46</v>
      </c>
      <c r="J14" s="24">
        <v>0</v>
      </c>
      <c r="K14" s="24"/>
      <c r="L14" s="24"/>
      <c r="M14" s="24"/>
    </row>
    <row r="15" spans="1:55" ht="22.5" x14ac:dyDescent="0.25">
      <c r="A15" s="14">
        <v>2</v>
      </c>
      <c r="B15" s="15" t="s">
        <v>25</v>
      </c>
      <c r="C15" s="16" t="s">
        <v>26</v>
      </c>
      <c r="D15" s="15" t="s">
        <v>24</v>
      </c>
      <c r="E15" s="17">
        <v>0.01</v>
      </c>
      <c r="F15" s="18">
        <v>2.54</v>
      </c>
      <c r="G15" s="18">
        <v>0</v>
      </c>
      <c r="H15" s="18">
        <v>0</v>
      </c>
      <c r="I15" s="18">
        <f t="shared" si="0"/>
        <v>2.54</v>
      </c>
      <c r="J15" s="24">
        <v>0</v>
      </c>
      <c r="K15" s="24"/>
      <c r="L15" s="24"/>
      <c r="M15" s="24"/>
    </row>
    <row r="16" spans="1:55" ht="45" x14ac:dyDescent="0.25">
      <c r="A16" s="14">
        <v>3</v>
      </c>
      <c r="B16" s="15" t="s">
        <v>27</v>
      </c>
      <c r="C16" s="16" t="s">
        <v>28</v>
      </c>
      <c r="D16" s="15" t="s">
        <v>29</v>
      </c>
      <c r="E16" s="17">
        <v>1</v>
      </c>
      <c r="F16" s="18">
        <v>28.12</v>
      </c>
      <c r="G16" s="18">
        <v>13.21</v>
      </c>
      <c r="H16" s="18">
        <v>7.0000000000000007E-2</v>
      </c>
      <c r="I16" s="18">
        <f t="shared" si="0"/>
        <v>41.4</v>
      </c>
      <c r="J16" s="24">
        <v>0</v>
      </c>
      <c r="K16" s="24"/>
      <c r="L16" s="24"/>
      <c r="M16" s="24"/>
    </row>
    <row r="17" spans="1:54" x14ac:dyDescent="0.25">
      <c r="A17" s="14">
        <v>4</v>
      </c>
      <c r="B17" s="15" t="s">
        <v>30</v>
      </c>
      <c r="C17" s="16" t="s">
        <v>31</v>
      </c>
      <c r="D17" s="15" t="s">
        <v>32</v>
      </c>
      <c r="E17" s="17">
        <v>0.9</v>
      </c>
      <c r="F17" s="18">
        <v>0</v>
      </c>
      <c r="G17" s="18">
        <v>2.17</v>
      </c>
      <c r="H17" s="18">
        <v>0</v>
      </c>
      <c r="I17" s="18">
        <f t="shared" si="0"/>
        <v>2.17</v>
      </c>
      <c r="J17" s="24">
        <v>0</v>
      </c>
      <c r="K17" s="24"/>
      <c r="L17" s="24"/>
      <c r="M17" s="24"/>
    </row>
    <row r="18" spans="1:54" x14ac:dyDescent="0.25">
      <c r="A18" s="14">
        <v>5</v>
      </c>
      <c r="B18" s="15" t="s">
        <v>33</v>
      </c>
      <c r="C18" s="16" t="s">
        <v>34</v>
      </c>
      <c r="D18" s="15" t="s">
        <v>32</v>
      </c>
      <c r="E18" s="17">
        <v>4</v>
      </c>
      <c r="F18" s="18">
        <v>0</v>
      </c>
      <c r="G18" s="18">
        <v>1.24</v>
      </c>
      <c r="H18" s="18">
        <v>0</v>
      </c>
      <c r="I18" s="18">
        <f t="shared" si="0"/>
        <v>1.24</v>
      </c>
      <c r="J18" s="24">
        <v>0</v>
      </c>
      <c r="K18" s="24"/>
      <c r="L18" s="24"/>
      <c r="M18" s="24"/>
    </row>
    <row r="19" spans="1:54" ht="33.75" x14ac:dyDescent="0.25">
      <c r="A19" s="14">
        <v>6</v>
      </c>
      <c r="B19" s="15" t="s">
        <v>35</v>
      </c>
      <c r="C19" s="16" t="s">
        <v>36</v>
      </c>
      <c r="D19" s="15" t="s">
        <v>37</v>
      </c>
      <c r="E19" s="17">
        <v>1</v>
      </c>
      <c r="F19" s="18">
        <v>3.37</v>
      </c>
      <c r="G19" s="18">
        <v>1.33</v>
      </c>
      <c r="H19" s="18">
        <v>0</v>
      </c>
      <c r="I19" s="18">
        <f t="shared" si="0"/>
        <v>4.7</v>
      </c>
      <c r="J19" s="24">
        <v>0</v>
      </c>
      <c r="K19" s="24"/>
      <c r="L19" s="24"/>
      <c r="M19" s="24"/>
    </row>
    <row r="20" spans="1:54" x14ac:dyDescent="0.25">
      <c r="A20" s="14">
        <v>7</v>
      </c>
      <c r="B20" s="15" t="s">
        <v>30</v>
      </c>
      <c r="C20" s="16" t="s">
        <v>31</v>
      </c>
      <c r="D20" s="15" t="s">
        <v>32</v>
      </c>
      <c r="E20" s="17">
        <v>7.0000000000000007E-2</v>
      </c>
      <c r="F20" s="18">
        <v>0</v>
      </c>
      <c r="G20" s="18">
        <v>0.17</v>
      </c>
      <c r="H20" s="18">
        <v>0</v>
      </c>
      <c r="I20" s="18">
        <f t="shared" si="0"/>
        <v>0.17</v>
      </c>
      <c r="J20" s="24">
        <v>0</v>
      </c>
      <c r="K20" s="24"/>
      <c r="L20" s="24"/>
      <c r="M20" s="24"/>
    </row>
    <row r="21" spans="1:54" x14ac:dyDescent="0.25">
      <c r="A21" s="14">
        <v>8</v>
      </c>
      <c r="B21" s="15" t="s">
        <v>33</v>
      </c>
      <c r="C21" s="16" t="s">
        <v>34</v>
      </c>
      <c r="D21" s="15" t="s">
        <v>32</v>
      </c>
      <c r="E21" s="17">
        <v>0.25</v>
      </c>
      <c r="F21" s="18">
        <v>0</v>
      </c>
      <c r="G21" s="18">
        <v>0.08</v>
      </c>
      <c r="H21" s="18">
        <v>0</v>
      </c>
      <c r="I21" s="18">
        <f t="shared" si="0"/>
        <v>0.08</v>
      </c>
      <c r="J21" s="24">
        <v>0</v>
      </c>
      <c r="K21" s="24"/>
      <c r="L21" s="24"/>
      <c r="M21" s="24"/>
    </row>
    <row r="22" spans="1:54" x14ac:dyDescent="0.25">
      <c r="A22" s="14">
        <v>9</v>
      </c>
      <c r="B22" s="15" t="s">
        <v>38</v>
      </c>
      <c r="C22" s="16" t="s">
        <v>39</v>
      </c>
      <c r="D22" s="15" t="s">
        <v>40</v>
      </c>
      <c r="E22" s="17">
        <v>0.01</v>
      </c>
      <c r="F22" s="18">
        <v>0.36</v>
      </c>
      <c r="G22" s="18">
        <v>0</v>
      </c>
      <c r="H22" s="18">
        <v>0</v>
      </c>
      <c r="I22" s="18">
        <f t="shared" si="0"/>
        <v>0.36</v>
      </c>
      <c r="J22" s="24">
        <v>0</v>
      </c>
      <c r="K22" s="24"/>
      <c r="L22" s="24"/>
      <c r="M22" s="24"/>
    </row>
    <row r="23" spans="1:54" x14ac:dyDescent="0.25">
      <c r="A23" s="14">
        <v>10</v>
      </c>
      <c r="B23" s="15" t="s">
        <v>41</v>
      </c>
      <c r="C23" s="16" t="s">
        <v>42</v>
      </c>
      <c r="D23" s="15" t="s">
        <v>29</v>
      </c>
      <c r="E23" s="17">
        <v>1</v>
      </c>
      <c r="F23" s="18">
        <v>0.9</v>
      </c>
      <c r="G23" s="18">
        <v>0</v>
      </c>
      <c r="H23" s="18">
        <v>0</v>
      </c>
      <c r="I23" s="18">
        <f t="shared" si="0"/>
        <v>0.9</v>
      </c>
      <c r="J23" s="24">
        <v>0</v>
      </c>
      <c r="K23" s="24"/>
      <c r="L23" s="24"/>
      <c r="M23" s="24"/>
    </row>
    <row r="24" spans="1:54" ht="33.75" x14ac:dyDescent="0.25">
      <c r="A24" s="14">
        <v>11</v>
      </c>
      <c r="B24" s="15" t="s">
        <v>43</v>
      </c>
      <c r="C24" s="16" t="s">
        <v>44</v>
      </c>
      <c r="D24" s="15" t="s">
        <v>24</v>
      </c>
      <c r="E24" s="17">
        <v>0.01</v>
      </c>
      <c r="F24" s="18">
        <v>2.3199999999999998</v>
      </c>
      <c r="G24" s="18">
        <v>3.2</v>
      </c>
      <c r="H24" s="18">
        <v>0.22</v>
      </c>
      <c r="I24" s="18">
        <f t="shared" si="0"/>
        <v>5.7399999999999993</v>
      </c>
      <c r="J24" s="24">
        <v>0</v>
      </c>
      <c r="K24" s="24"/>
      <c r="L24" s="24"/>
      <c r="M24" s="24"/>
    </row>
    <row r="25" spans="1:54" ht="33.75" x14ac:dyDescent="0.25">
      <c r="A25" s="14">
        <v>12</v>
      </c>
      <c r="B25" s="15" t="s">
        <v>45</v>
      </c>
      <c r="C25" s="16" t="s">
        <v>46</v>
      </c>
      <c r="D25" s="15" t="s">
        <v>29</v>
      </c>
      <c r="E25" s="17">
        <v>1</v>
      </c>
      <c r="F25" s="18">
        <v>6.37</v>
      </c>
      <c r="G25" s="18">
        <v>10.49</v>
      </c>
      <c r="H25" s="18">
        <v>0.04</v>
      </c>
      <c r="I25" s="18">
        <f t="shared" si="0"/>
        <v>16.899999999999999</v>
      </c>
      <c r="J25" s="24">
        <v>0</v>
      </c>
      <c r="K25" s="24"/>
      <c r="L25" s="24"/>
      <c r="M25" s="24"/>
    </row>
    <row r="26" spans="1:54" x14ac:dyDescent="0.25">
      <c r="A26" s="14">
        <v>13</v>
      </c>
      <c r="B26" s="15" t="s">
        <v>47</v>
      </c>
      <c r="C26" s="16" t="s">
        <v>48</v>
      </c>
      <c r="D26" s="15" t="s">
        <v>40</v>
      </c>
      <c r="E26" s="17">
        <v>0.01</v>
      </c>
      <c r="F26" s="18">
        <v>1.29</v>
      </c>
      <c r="G26" s="18">
        <v>1.76</v>
      </c>
      <c r="H26" s="18">
        <v>0</v>
      </c>
      <c r="I26" s="18">
        <f t="shared" si="0"/>
        <v>3.05</v>
      </c>
      <c r="J26" s="24">
        <v>0</v>
      </c>
      <c r="K26" s="24"/>
      <c r="L26" s="24"/>
      <c r="M26" s="24"/>
    </row>
    <row r="27" spans="1:54" x14ac:dyDescent="0.25">
      <c r="A27" s="19">
        <v>14</v>
      </c>
      <c r="B27" s="20" t="s">
        <v>49</v>
      </c>
      <c r="C27" s="21" t="s">
        <v>50</v>
      </c>
      <c r="D27" s="20" t="s">
        <v>40</v>
      </c>
      <c r="E27" s="22">
        <v>0.01</v>
      </c>
      <c r="F27" s="23">
        <v>1.81</v>
      </c>
      <c r="G27" s="23">
        <v>3.58</v>
      </c>
      <c r="H27" s="23">
        <v>0</v>
      </c>
      <c r="I27" s="23">
        <f t="shared" si="0"/>
        <v>5.3900000000000006</v>
      </c>
      <c r="J27" s="24">
        <v>0</v>
      </c>
      <c r="K27" s="24"/>
      <c r="L27" s="24"/>
      <c r="M27" s="24"/>
    </row>
    <row r="28" spans="1:54" x14ac:dyDescent="0.25">
      <c r="A28" s="7"/>
      <c r="B28" s="8"/>
      <c r="C28" s="80" t="str">
        <f>BB28</f>
        <v>Iš viso už skyrių Grindys</v>
      </c>
      <c r="D28" s="81"/>
      <c r="E28" s="81"/>
      <c r="F28" s="61" t="str">
        <f>TEXT(SUM(F13:F27),"# ##0,00")</f>
        <v>50,54</v>
      </c>
      <c r="G28" s="61" t="str">
        <f>TEXT(SUM(G13:G27),"# ##0,00")</f>
        <v>37,23</v>
      </c>
      <c r="H28" s="61" t="str">
        <f>TEXT(SUM(H13:H27),"# ##0,00")</f>
        <v>0,33</v>
      </c>
      <c r="I28" s="61" t="str">
        <f>TEXT(SUM(I13:I27),"# ##0,00")</f>
        <v>88,10</v>
      </c>
      <c r="J28" s="24"/>
      <c r="K28" s="24"/>
      <c r="L28" s="24"/>
      <c r="M28" s="24"/>
      <c r="BB28" s="60" t="s">
        <v>277</v>
      </c>
    </row>
    <row r="29" spans="1:54" x14ac:dyDescent="0.25">
      <c r="A29" s="7"/>
      <c r="B29" s="8"/>
      <c r="C29" s="9"/>
      <c r="D29" s="8"/>
      <c r="E29" s="10"/>
      <c r="F29" s="11"/>
      <c r="G29" s="11"/>
      <c r="H29" s="11"/>
      <c r="I29" s="11"/>
      <c r="J29" s="24"/>
      <c r="K29" s="24"/>
      <c r="L29" s="24"/>
      <c r="M29" s="24"/>
    </row>
    <row r="30" spans="1:54" x14ac:dyDescent="0.25">
      <c r="A30" s="7"/>
      <c r="B30" s="8"/>
      <c r="C30" s="78" t="str">
        <f>BB30</f>
        <v>Skyrius Lubos</v>
      </c>
      <c r="D30" s="79"/>
      <c r="E30" s="79"/>
      <c r="F30" s="61"/>
      <c r="G30" s="61"/>
      <c r="H30" s="61"/>
      <c r="I30" s="61"/>
      <c r="J30" s="24"/>
      <c r="K30" s="24"/>
      <c r="L30" s="24"/>
      <c r="M30" s="24"/>
      <c r="BB30" s="60" t="s">
        <v>278</v>
      </c>
    </row>
    <row r="31" spans="1:54" ht="22.5" x14ac:dyDescent="0.25">
      <c r="A31" s="14">
        <v>15</v>
      </c>
      <c r="B31" s="15" t="s">
        <v>51</v>
      </c>
      <c r="C31" s="16" t="s">
        <v>52</v>
      </c>
      <c r="D31" s="15" t="s">
        <v>24</v>
      </c>
      <c r="E31" s="17">
        <v>0.01</v>
      </c>
      <c r="F31" s="18">
        <v>0.72</v>
      </c>
      <c r="G31" s="18">
        <v>0</v>
      </c>
      <c r="H31" s="18">
        <v>0</v>
      </c>
      <c r="I31" s="18">
        <f>SUM(F31+G31+H31)</f>
        <v>0.72</v>
      </c>
      <c r="J31" s="24">
        <v>0</v>
      </c>
      <c r="K31" s="24"/>
      <c r="L31" s="24"/>
      <c r="M31" s="24"/>
    </row>
    <row r="32" spans="1:54" x14ac:dyDescent="0.25">
      <c r="A32" s="14">
        <v>16</v>
      </c>
      <c r="B32" s="15" t="s">
        <v>53</v>
      </c>
      <c r="C32" s="16" t="s">
        <v>54</v>
      </c>
      <c r="D32" s="15" t="s">
        <v>55</v>
      </c>
      <c r="E32" s="17">
        <v>0.17299999999999999</v>
      </c>
      <c r="F32" s="18">
        <v>0</v>
      </c>
      <c r="G32" s="18">
        <v>0.42</v>
      </c>
      <c r="H32" s="18">
        <v>0</v>
      </c>
      <c r="I32" s="18">
        <f>SUM(F32+G32+H32)</f>
        <v>0.42</v>
      </c>
      <c r="J32" s="24">
        <v>0</v>
      </c>
      <c r="K32" s="24"/>
      <c r="L32" s="24"/>
      <c r="M32" s="24"/>
    </row>
    <row r="33" spans="1:54" ht="22.5" x14ac:dyDescent="0.25">
      <c r="A33" s="14">
        <v>17</v>
      </c>
      <c r="B33" s="15" t="s">
        <v>56</v>
      </c>
      <c r="C33" s="16" t="s">
        <v>57</v>
      </c>
      <c r="D33" s="15" t="s">
        <v>24</v>
      </c>
      <c r="E33" s="17">
        <v>0.01</v>
      </c>
      <c r="F33" s="18">
        <v>1.04</v>
      </c>
      <c r="G33" s="18">
        <v>0.34</v>
      </c>
      <c r="H33" s="18">
        <v>0</v>
      </c>
      <c r="I33" s="18">
        <f>SUM(F33+G33+H33)</f>
        <v>1.3800000000000001</v>
      </c>
      <c r="J33" s="24">
        <v>0</v>
      </c>
      <c r="K33" s="24"/>
      <c r="L33" s="24"/>
      <c r="M33" s="24"/>
    </row>
    <row r="34" spans="1:54" ht="22.5" x14ac:dyDescent="0.25">
      <c r="A34" s="14">
        <v>18</v>
      </c>
      <c r="B34" s="15" t="s">
        <v>58</v>
      </c>
      <c r="C34" s="16" t="s">
        <v>59</v>
      </c>
      <c r="D34" s="15" t="s">
        <v>24</v>
      </c>
      <c r="E34" s="17">
        <v>0.01</v>
      </c>
      <c r="F34" s="18">
        <v>0.72</v>
      </c>
      <c r="G34" s="18">
        <v>0.61</v>
      </c>
      <c r="H34" s="18">
        <v>0</v>
      </c>
      <c r="I34" s="18">
        <f>SUM(F34+G34+H34)</f>
        <v>1.33</v>
      </c>
      <c r="J34" s="24">
        <v>0</v>
      </c>
      <c r="K34" s="24"/>
      <c r="L34" s="24"/>
      <c r="M34" s="24"/>
    </row>
    <row r="35" spans="1:54" ht="33.75" x14ac:dyDescent="0.25">
      <c r="A35" s="19">
        <v>19</v>
      </c>
      <c r="B35" s="20" t="s">
        <v>60</v>
      </c>
      <c r="C35" s="21" t="s">
        <v>61</v>
      </c>
      <c r="D35" s="20" t="s">
        <v>24</v>
      </c>
      <c r="E35" s="22">
        <v>0.01</v>
      </c>
      <c r="F35" s="23">
        <v>0.94</v>
      </c>
      <c r="G35" s="23">
        <v>0.31</v>
      </c>
      <c r="H35" s="23">
        <v>0</v>
      </c>
      <c r="I35" s="23">
        <f>SUM(F35+G35+H35)</f>
        <v>1.25</v>
      </c>
      <c r="J35" s="24">
        <v>0</v>
      </c>
      <c r="K35" s="24"/>
      <c r="L35" s="24"/>
      <c r="M35" s="24"/>
    </row>
    <row r="36" spans="1:54" x14ac:dyDescent="0.25">
      <c r="A36" s="7"/>
      <c r="B36" s="8"/>
      <c r="C36" s="80" t="str">
        <f>BB36</f>
        <v>Iš viso už skyrių Lubos</v>
      </c>
      <c r="D36" s="81"/>
      <c r="E36" s="81"/>
      <c r="F36" s="61" t="str">
        <f>TEXT(SUM(F30:F35),"# ##0,00")</f>
        <v>3,42</v>
      </c>
      <c r="G36" s="61" t="str">
        <f>TEXT(SUM(G30:G35),"# ##0,00")</f>
        <v>1,68</v>
      </c>
      <c r="H36" s="61" t="str">
        <f>TEXT(SUM(H30:H35),"# ##0,00")</f>
        <v>0,00</v>
      </c>
      <c r="I36" s="61" t="str">
        <f>TEXT(SUM(I30:I35),"# ##0,00")</f>
        <v>5,10</v>
      </c>
      <c r="J36" s="24"/>
      <c r="K36" s="24"/>
      <c r="L36" s="24"/>
      <c r="M36" s="24"/>
      <c r="BB36" s="60" t="s">
        <v>279</v>
      </c>
    </row>
    <row r="37" spans="1:54" x14ac:dyDescent="0.25">
      <c r="A37" s="7"/>
      <c r="B37" s="8"/>
      <c r="C37" s="9"/>
      <c r="D37" s="8"/>
      <c r="E37" s="10"/>
      <c r="F37" s="11"/>
      <c r="G37" s="11"/>
      <c r="H37" s="11"/>
      <c r="I37" s="11"/>
      <c r="J37" s="24"/>
      <c r="K37" s="24"/>
      <c r="L37" s="24"/>
      <c r="M37" s="24"/>
    </row>
    <row r="38" spans="1:54" x14ac:dyDescent="0.25">
      <c r="A38" s="7"/>
      <c r="B38" s="8"/>
      <c r="C38" s="78" t="str">
        <f>BB38</f>
        <v>Skyrius Sienos</v>
      </c>
      <c r="D38" s="79"/>
      <c r="E38" s="79"/>
      <c r="F38" s="61"/>
      <c r="G38" s="61"/>
      <c r="H38" s="61"/>
      <c r="I38" s="61"/>
      <c r="J38" s="24"/>
      <c r="K38" s="24"/>
      <c r="L38" s="24"/>
      <c r="M38" s="24"/>
      <c r="BB38" s="60" t="s">
        <v>280</v>
      </c>
    </row>
    <row r="39" spans="1:54" ht="22.5" x14ac:dyDescent="0.25">
      <c r="A39" s="14">
        <v>20</v>
      </c>
      <c r="B39" s="15" t="s">
        <v>62</v>
      </c>
      <c r="C39" s="16" t="s">
        <v>63</v>
      </c>
      <c r="D39" s="15" t="s">
        <v>29</v>
      </c>
      <c r="E39" s="17">
        <v>1</v>
      </c>
      <c r="F39" s="18">
        <v>27.73</v>
      </c>
      <c r="G39" s="18">
        <v>2.61</v>
      </c>
      <c r="H39" s="18">
        <v>0</v>
      </c>
      <c r="I39" s="18">
        <f t="shared" ref="I39:I45" si="1">SUM(F39+G39+H39)</f>
        <v>30.34</v>
      </c>
      <c r="J39" s="24">
        <v>0</v>
      </c>
      <c r="K39" s="24"/>
      <c r="L39" s="24"/>
      <c r="M39" s="24"/>
    </row>
    <row r="40" spans="1:54" ht="22.5" x14ac:dyDescent="0.25">
      <c r="A40" s="14">
        <v>21</v>
      </c>
      <c r="B40" s="15" t="s">
        <v>64</v>
      </c>
      <c r="C40" s="16" t="s">
        <v>65</v>
      </c>
      <c r="D40" s="15" t="s">
        <v>24</v>
      </c>
      <c r="E40" s="17">
        <v>0.01</v>
      </c>
      <c r="F40" s="18">
        <v>3.77</v>
      </c>
      <c r="G40" s="18">
        <v>0.52</v>
      </c>
      <c r="H40" s="18">
        <v>0</v>
      </c>
      <c r="I40" s="18">
        <f t="shared" si="1"/>
        <v>4.29</v>
      </c>
      <c r="J40" s="24">
        <v>0</v>
      </c>
      <c r="K40" s="24"/>
      <c r="L40" s="24"/>
      <c r="M40" s="24"/>
    </row>
    <row r="41" spans="1:54" ht="33.75" x14ac:dyDescent="0.25">
      <c r="A41" s="14">
        <v>22</v>
      </c>
      <c r="B41" s="15" t="s">
        <v>66</v>
      </c>
      <c r="C41" s="16" t="s">
        <v>67</v>
      </c>
      <c r="D41" s="15" t="s">
        <v>24</v>
      </c>
      <c r="E41" s="17">
        <v>0.01</v>
      </c>
      <c r="F41" s="18">
        <v>0.59</v>
      </c>
      <c r="G41" s="18">
        <v>0</v>
      </c>
      <c r="H41" s="18">
        <v>0</v>
      </c>
      <c r="I41" s="18">
        <f t="shared" si="1"/>
        <v>0.59</v>
      </c>
      <c r="J41" s="24">
        <v>0</v>
      </c>
      <c r="K41" s="24"/>
      <c r="L41" s="24"/>
      <c r="M41" s="24"/>
    </row>
    <row r="42" spans="1:54" x14ac:dyDescent="0.25">
      <c r="A42" s="14">
        <v>23</v>
      </c>
      <c r="B42" s="15" t="s">
        <v>53</v>
      </c>
      <c r="C42" s="16" t="s">
        <v>54</v>
      </c>
      <c r="D42" s="15" t="s">
        <v>55</v>
      </c>
      <c r="E42" s="17">
        <v>0.158</v>
      </c>
      <c r="F42" s="18">
        <v>0</v>
      </c>
      <c r="G42" s="18">
        <v>0.38</v>
      </c>
      <c r="H42" s="18">
        <v>0</v>
      </c>
      <c r="I42" s="18">
        <f t="shared" si="1"/>
        <v>0.38</v>
      </c>
      <c r="J42" s="24">
        <v>0</v>
      </c>
      <c r="K42" s="24"/>
      <c r="L42" s="24"/>
      <c r="M42" s="24"/>
    </row>
    <row r="43" spans="1:54" ht="33.75" x14ac:dyDescent="0.25">
      <c r="A43" s="14">
        <v>24</v>
      </c>
      <c r="B43" s="15" t="s">
        <v>68</v>
      </c>
      <c r="C43" s="16" t="s">
        <v>69</v>
      </c>
      <c r="D43" s="15" t="s">
        <v>24</v>
      </c>
      <c r="E43" s="17">
        <v>0.01</v>
      </c>
      <c r="F43" s="18">
        <v>0.85</v>
      </c>
      <c r="G43" s="18">
        <v>0.31</v>
      </c>
      <c r="H43" s="18">
        <v>0</v>
      </c>
      <c r="I43" s="18">
        <f t="shared" si="1"/>
        <v>1.1599999999999999</v>
      </c>
      <c r="J43" s="24">
        <v>0</v>
      </c>
      <c r="K43" s="24"/>
      <c r="L43" s="24"/>
      <c r="M43" s="24"/>
    </row>
    <row r="44" spans="1:54" ht="22.5" x14ac:dyDescent="0.25">
      <c r="A44" s="14">
        <v>25</v>
      </c>
      <c r="B44" s="15" t="s">
        <v>70</v>
      </c>
      <c r="C44" s="16" t="s">
        <v>71</v>
      </c>
      <c r="D44" s="15" t="s">
        <v>24</v>
      </c>
      <c r="E44" s="17">
        <v>0.01</v>
      </c>
      <c r="F44" s="18">
        <v>0.59</v>
      </c>
      <c r="G44" s="18">
        <v>0.55000000000000004</v>
      </c>
      <c r="H44" s="18">
        <v>0</v>
      </c>
      <c r="I44" s="18">
        <f t="shared" si="1"/>
        <v>1.1400000000000001</v>
      </c>
      <c r="J44" s="24">
        <v>0</v>
      </c>
      <c r="K44" s="24"/>
      <c r="L44" s="24"/>
      <c r="M44" s="24"/>
    </row>
    <row r="45" spans="1:54" ht="33.75" x14ac:dyDescent="0.25">
      <c r="A45" s="19">
        <v>26</v>
      </c>
      <c r="B45" s="20" t="s">
        <v>72</v>
      </c>
      <c r="C45" s="21" t="s">
        <v>73</v>
      </c>
      <c r="D45" s="20" t="s">
        <v>24</v>
      </c>
      <c r="E45" s="22">
        <v>0.01</v>
      </c>
      <c r="F45" s="23">
        <v>0.76</v>
      </c>
      <c r="G45" s="23">
        <v>0.28000000000000003</v>
      </c>
      <c r="H45" s="23">
        <v>0</v>
      </c>
      <c r="I45" s="23">
        <f t="shared" si="1"/>
        <v>1.04</v>
      </c>
      <c r="J45" s="24">
        <v>0</v>
      </c>
      <c r="K45" s="24"/>
      <c r="L45" s="24"/>
      <c r="M45" s="24"/>
    </row>
    <row r="46" spans="1:54" x14ac:dyDescent="0.25">
      <c r="A46" s="7"/>
      <c r="B46" s="8"/>
      <c r="C46" s="80" t="str">
        <f>BB46</f>
        <v>Iš viso už skyrių Sienos</v>
      </c>
      <c r="D46" s="81"/>
      <c r="E46" s="81"/>
      <c r="F46" s="61" t="str">
        <f>TEXT(SUM(F38:F45),"# ##0,00")</f>
        <v>34,29</v>
      </c>
      <c r="G46" s="61" t="str">
        <f>TEXT(SUM(G38:G45),"# ##0,00")</f>
        <v>4,65</v>
      </c>
      <c r="H46" s="61" t="str">
        <f>TEXT(SUM(H38:H45),"# ##0,00")</f>
        <v>0,00</v>
      </c>
      <c r="I46" s="61" t="str">
        <f>TEXT(SUM(I38:I45),"# ##0,00")</f>
        <v>38,94</v>
      </c>
      <c r="J46" s="24"/>
      <c r="K46" s="24"/>
      <c r="L46" s="24"/>
      <c r="M46" s="24"/>
      <c r="BB46" s="60" t="s">
        <v>281</v>
      </c>
    </row>
    <row r="47" spans="1:54" x14ac:dyDescent="0.25">
      <c r="A47" s="7"/>
      <c r="B47" s="8"/>
      <c r="C47" s="9"/>
      <c r="D47" s="8"/>
      <c r="E47" s="10"/>
      <c r="F47" s="11"/>
      <c r="G47" s="11"/>
      <c r="H47" s="11"/>
      <c r="I47" s="11"/>
      <c r="J47" s="24"/>
      <c r="K47" s="24"/>
      <c r="L47" s="24"/>
      <c r="M47" s="24"/>
    </row>
    <row r="48" spans="1:54" x14ac:dyDescent="0.25">
      <c r="A48" s="7"/>
      <c r="B48" s="8"/>
      <c r="C48" s="78" t="str">
        <f>BB48</f>
        <v>Skyrius Durys</v>
      </c>
      <c r="D48" s="79"/>
      <c r="E48" s="79"/>
      <c r="F48" s="61"/>
      <c r="G48" s="61"/>
      <c r="H48" s="61"/>
      <c r="I48" s="61"/>
      <c r="J48" s="24"/>
      <c r="K48" s="24"/>
      <c r="L48" s="24"/>
      <c r="M48" s="24"/>
      <c r="BB48" s="60" t="s">
        <v>282</v>
      </c>
    </row>
    <row r="49" spans="1:54" ht="33.75" x14ac:dyDescent="0.25">
      <c r="A49" s="14">
        <v>27</v>
      </c>
      <c r="B49" s="15" t="s">
        <v>74</v>
      </c>
      <c r="C49" s="16" t="s">
        <v>75</v>
      </c>
      <c r="D49" s="15" t="s">
        <v>24</v>
      </c>
      <c r="E49" s="17">
        <v>0.01</v>
      </c>
      <c r="F49" s="18">
        <v>6.35</v>
      </c>
      <c r="G49" s="18">
        <v>0</v>
      </c>
      <c r="H49" s="18">
        <v>0</v>
      </c>
      <c r="I49" s="18">
        <f>SUM(F49+G49+H49)</f>
        <v>6.35</v>
      </c>
      <c r="J49" s="24">
        <v>0</v>
      </c>
      <c r="K49" s="24"/>
      <c r="L49" s="24"/>
      <c r="M49" s="24"/>
    </row>
    <row r="50" spans="1:54" ht="22.5" x14ac:dyDescent="0.25">
      <c r="A50" s="14">
        <v>28</v>
      </c>
      <c r="B50" s="15" t="s">
        <v>76</v>
      </c>
      <c r="C50" s="16" t="s">
        <v>77</v>
      </c>
      <c r="D50" s="15" t="s">
        <v>78</v>
      </c>
      <c r="E50" s="17">
        <v>1</v>
      </c>
      <c r="F50" s="18">
        <v>4.29</v>
      </c>
      <c r="G50" s="18">
        <v>0</v>
      </c>
      <c r="H50" s="18">
        <v>0</v>
      </c>
      <c r="I50" s="18">
        <f>SUM(F50+G50+H50)</f>
        <v>4.29</v>
      </c>
      <c r="J50" s="24">
        <v>0</v>
      </c>
      <c r="K50" s="24"/>
      <c r="L50" s="24"/>
      <c r="M50" s="24"/>
    </row>
    <row r="51" spans="1:54" ht="45" x14ac:dyDescent="0.25">
      <c r="A51" s="14">
        <v>29</v>
      </c>
      <c r="B51" s="15" t="s">
        <v>79</v>
      </c>
      <c r="C51" s="16" t="s">
        <v>80</v>
      </c>
      <c r="D51" s="15" t="s">
        <v>29</v>
      </c>
      <c r="E51" s="17">
        <v>1</v>
      </c>
      <c r="F51" s="18">
        <v>22.64</v>
      </c>
      <c r="G51" s="18">
        <v>131.41999999999999</v>
      </c>
      <c r="H51" s="18">
        <v>0.71</v>
      </c>
      <c r="I51" s="18">
        <f>SUM(F51+G51+H51)</f>
        <v>154.77000000000001</v>
      </c>
      <c r="J51" s="24">
        <v>0</v>
      </c>
      <c r="K51" s="24"/>
      <c r="L51" s="24"/>
      <c r="M51" s="24"/>
    </row>
    <row r="52" spans="1:54" ht="22.5" x14ac:dyDescent="0.25">
      <c r="A52" s="19">
        <v>30</v>
      </c>
      <c r="B52" s="20" t="s">
        <v>81</v>
      </c>
      <c r="C52" s="21" t="s">
        <v>82</v>
      </c>
      <c r="D52" s="20" t="s">
        <v>37</v>
      </c>
      <c r="E52" s="22">
        <v>1</v>
      </c>
      <c r="F52" s="23">
        <v>1.01</v>
      </c>
      <c r="G52" s="23">
        <v>5.98</v>
      </c>
      <c r="H52" s="23">
        <v>0.01</v>
      </c>
      <c r="I52" s="23">
        <f>SUM(F52+G52+H52)</f>
        <v>7</v>
      </c>
      <c r="J52" s="24">
        <v>0</v>
      </c>
      <c r="K52" s="24"/>
      <c r="L52" s="24"/>
      <c r="M52" s="24"/>
    </row>
    <row r="53" spans="1:54" x14ac:dyDescent="0.25">
      <c r="A53" s="7"/>
      <c r="B53" s="8"/>
      <c r="C53" s="80" t="str">
        <f>BB53</f>
        <v>Iš viso už skyrių Durys</v>
      </c>
      <c r="D53" s="81"/>
      <c r="E53" s="81"/>
      <c r="F53" s="61" t="str">
        <f>TEXT(SUM(F48:F52),"# ##0,00")</f>
        <v>34,29</v>
      </c>
      <c r="G53" s="61" t="str">
        <f>TEXT(SUM(G48:G52),"# ##0,00")</f>
        <v>137,40</v>
      </c>
      <c r="H53" s="61" t="str">
        <f>TEXT(SUM(H48:H52),"# ##0,00")</f>
        <v>0,72</v>
      </c>
      <c r="I53" s="61" t="str">
        <f>TEXT(SUM(I48:I52),"# ##0,00")</f>
        <v>172,41</v>
      </c>
      <c r="J53" s="24"/>
      <c r="K53" s="24"/>
      <c r="L53" s="24"/>
      <c r="M53" s="24"/>
      <c r="BB53" s="60" t="s">
        <v>283</v>
      </c>
    </row>
    <row r="54" spans="1:54" x14ac:dyDescent="0.25">
      <c r="A54" s="7"/>
      <c r="B54" s="8"/>
      <c r="C54" s="9"/>
      <c r="D54" s="8"/>
      <c r="E54" s="10"/>
      <c r="F54" s="11"/>
      <c r="G54" s="11"/>
      <c r="H54" s="11"/>
      <c r="I54" s="11"/>
      <c r="J54" s="24"/>
      <c r="K54" s="24"/>
      <c r="L54" s="24"/>
      <c r="M54" s="24"/>
    </row>
    <row r="55" spans="1:54" x14ac:dyDescent="0.25">
      <c r="A55" s="7"/>
      <c r="B55" s="8"/>
      <c r="C55" s="78" t="str">
        <f>BB55</f>
        <v>Skyrius Elektros instaliacija ir apšvietimas</v>
      </c>
      <c r="D55" s="79"/>
      <c r="E55" s="79"/>
      <c r="F55" s="61"/>
      <c r="G55" s="61"/>
      <c r="H55" s="61"/>
      <c r="I55" s="61"/>
      <c r="J55" s="24"/>
      <c r="K55" s="24"/>
      <c r="L55" s="24"/>
      <c r="M55" s="24"/>
      <c r="BB55" s="60" t="s">
        <v>284</v>
      </c>
    </row>
    <row r="56" spans="1:54" ht="22.5" x14ac:dyDescent="0.25">
      <c r="A56" s="14">
        <v>31</v>
      </c>
      <c r="B56" s="15" t="s">
        <v>83</v>
      </c>
      <c r="C56" s="16" t="s">
        <v>84</v>
      </c>
      <c r="D56" s="15" t="s">
        <v>85</v>
      </c>
      <c r="E56" s="17">
        <v>0.01</v>
      </c>
      <c r="F56" s="18">
        <v>1.66</v>
      </c>
      <c r="G56" s="18">
        <v>0</v>
      </c>
      <c r="H56" s="18">
        <v>0</v>
      </c>
      <c r="I56" s="18">
        <f t="shared" ref="I56:I63" si="2">SUM(F56+G56+H56)</f>
        <v>1.66</v>
      </c>
      <c r="J56" s="24">
        <v>0</v>
      </c>
      <c r="K56" s="24"/>
      <c r="L56" s="24"/>
      <c r="M56" s="24"/>
    </row>
    <row r="57" spans="1:54" ht="22.5" x14ac:dyDescent="0.25">
      <c r="A57" s="14">
        <v>32</v>
      </c>
      <c r="B57" s="15" t="s">
        <v>86</v>
      </c>
      <c r="C57" s="16" t="s">
        <v>87</v>
      </c>
      <c r="D57" s="15" t="s">
        <v>85</v>
      </c>
      <c r="E57" s="17">
        <v>0.01</v>
      </c>
      <c r="F57" s="18">
        <v>0.64</v>
      </c>
      <c r="G57" s="18">
        <v>0</v>
      </c>
      <c r="H57" s="18">
        <v>0</v>
      </c>
      <c r="I57" s="18">
        <f t="shared" si="2"/>
        <v>0.64</v>
      </c>
      <c r="J57" s="24">
        <v>0</v>
      </c>
      <c r="K57" s="24"/>
      <c r="L57" s="24"/>
      <c r="M57" s="24"/>
    </row>
    <row r="58" spans="1:54" ht="33.75" x14ac:dyDescent="0.25">
      <c r="A58" s="14">
        <v>33</v>
      </c>
      <c r="B58" s="15" t="s">
        <v>88</v>
      </c>
      <c r="C58" s="16" t="s">
        <v>89</v>
      </c>
      <c r="D58" s="15" t="s">
        <v>40</v>
      </c>
      <c r="E58" s="17">
        <v>0.01</v>
      </c>
      <c r="F58" s="18">
        <v>4.0999999999999996</v>
      </c>
      <c r="G58" s="18">
        <v>5.59</v>
      </c>
      <c r="H58" s="18">
        <v>0</v>
      </c>
      <c r="I58" s="18">
        <f t="shared" si="2"/>
        <v>9.69</v>
      </c>
      <c r="J58" s="24">
        <v>0</v>
      </c>
      <c r="K58" s="24"/>
      <c r="L58" s="24"/>
      <c r="M58" s="24"/>
    </row>
    <row r="59" spans="1:54" ht="33.75" x14ac:dyDescent="0.25">
      <c r="A59" s="14">
        <v>34</v>
      </c>
      <c r="B59" s="15" t="s">
        <v>90</v>
      </c>
      <c r="C59" s="16" t="s">
        <v>91</v>
      </c>
      <c r="D59" s="15" t="s">
        <v>40</v>
      </c>
      <c r="E59" s="17">
        <v>0.01</v>
      </c>
      <c r="F59" s="18">
        <v>1.76</v>
      </c>
      <c r="G59" s="18">
        <v>1.48</v>
      </c>
      <c r="H59" s="18">
        <v>0.2</v>
      </c>
      <c r="I59" s="18">
        <f t="shared" si="2"/>
        <v>3.4400000000000004</v>
      </c>
      <c r="J59" s="24">
        <v>0</v>
      </c>
      <c r="K59" s="24"/>
      <c r="L59" s="24"/>
      <c r="M59" s="24"/>
    </row>
    <row r="60" spans="1:54" ht="22.5" x14ac:dyDescent="0.25">
      <c r="A60" s="14">
        <v>35</v>
      </c>
      <c r="B60" s="15" t="s">
        <v>92</v>
      </c>
      <c r="C60" s="16" t="s">
        <v>93</v>
      </c>
      <c r="D60" s="15" t="s">
        <v>85</v>
      </c>
      <c r="E60" s="17">
        <v>0.01</v>
      </c>
      <c r="F60" s="18">
        <v>13.86</v>
      </c>
      <c r="G60" s="18">
        <v>44.4</v>
      </c>
      <c r="H60" s="18">
        <v>0</v>
      </c>
      <c r="I60" s="18">
        <f t="shared" si="2"/>
        <v>58.26</v>
      </c>
      <c r="J60" s="24">
        <v>0</v>
      </c>
      <c r="K60" s="24"/>
      <c r="L60" s="24"/>
      <c r="M60" s="24"/>
    </row>
    <row r="61" spans="1:54" ht="33.75" x14ac:dyDescent="0.25">
      <c r="A61" s="14">
        <v>36</v>
      </c>
      <c r="B61" s="15" t="s">
        <v>94</v>
      </c>
      <c r="C61" s="16" t="s">
        <v>95</v>
      </c>
      <c r="D61" s="15" t="s">
        <v>85</v>
      </c>
      <c r="E61" s="17">
        <v>0.01</v>
      </c>
      <c r="F61" s="18">
        <v>1</v>
      </c>
      <c r="G61" s="18">
        <v>0</v>
      </c>
      <c r="H61" s="18">
        <v>0.2</v>
      </c>
      <c r="I61" s="18">
        <f t="shared" si="2"/>
        <v>1.2</v>
      </c>
      <c r="J61" s="24">
        <v>0</v>
      </c>
      <c r="K61" s="24"/>
      <c r="L61" s="24"/>
      <c r="M61" s="24"/>
    </row>
    <row r="62" spans="1:54" ht="22.5" x14ac:dyDescent="0.25">
      <c r="A62" s="14">
        <v>37</v>
      </c>
      <c r="B62" s="15" t="s">
        <v>96</v>
      </c>
      <c r="C62" s="16" t="s">
        <v>97</v>
      </c>
      <c r="D62" s="15" t="s">
        <v>85</v>
      </c>
      <c r="E62" s="17">
        <v>0.01</v>
      </c>
      <c r="F62" s="18">
        <v>2.5499999999999998</v>
      </c>
      <c r="G62" s="18">
        <v>5.88</v>
      </c>
      <c r="H62" s="18">
        <v>0</v>
      </c>
      <c r="I62" s="18">
        <f t="shared" si="2"/>
        <v>8.43</v>
      </c>
      <c r="J62" s="24">
        <v>0</v>
      </c>
      <c r="K62" s="24"/>
      <c r="L62" s="24"/>
      <c r="M62" s="24"/>
    </row>
    <row r="63" spans="1:54" ht="22.5" x14ac:dyDescent="0.25">
      <c r="A63" s="19">
        <v>38</v>
      </c>
      <c r="B63" s="20" t="s">
        <v>98</v>
      </c>
      <c r="C63" s="21" t="s">
        <v>99</v>
      </c>
      <c r="D63" s="20" t="s">
        <v>85</v>
      </c>
      <c r="E63" s="22">
        <v>0.01</v>
      </c>
      <c r="F63" s="23">
        <v>2.5499999999999998</v>
      </c>
      <c r="G63" s="23">
        <v>5.88</v>
      </c>
      <c r="H63" s="23">
        <v>0</v>
      </c>
      <c r="I63" s="23">
        <f t="shared" si="2"/>
        <v>8.43</v>
      </c>
      <c r="J63" s="24">
        <v>0</v>
      </c>
      <c r="K63" s="24"/>
      <c r="L63" s="24"/>
      <c r="M63" s="24"/>
    </row>
    <row r="64" spans="1:54" x14ac:dyDescent="0.25">
      <c r="A64" s="7"/>
      <c r="B64" s="8"/>
      <c r="C64" s="80" t="str">
        <f>BB64</f>
        <v>Iš viso už skyrių Elektros instaliacija ir apšvietimas</v>
      </c>
      <c r="D64" s="81"/>
      <c r="E64" s="81"/>
      <c r="F64" s="61" t="str">
        <f>TEXT(SUM(F55:F63),"# ##0,00")</f>
        <v>28,12</v>
      </c>
      <c r="G64" s="61" t="str">
        <f>TEXT(SUM(G55:G63),"# ##0,00")</f>
        <v>63,23</v>
      </c>
      <c r="H64" s="61" t="str">
        <f>TEXT(SUM(H55:H63),"# ##0,00")</f>
        <v>0,40</v>
      </c>
      <c r="I64" s="61" t="str">
        <f>TEXT(SUM(I55:I63),"# ##0,00")</f>
        <v>91,75</v>
      </c>
      <c r="J64" s="24"/>
      <c r="K64" s="24"/>
      <c r="L64" s="24"/>
      <c r="M64" s="24"/>
      <c r="BB64" s="60" t="s">
        <v>285</v>
      </c>
    </row>
    <row r="65" spans="1:54" x14ac:dyDescent="0.25">
      <c r="A65" s="7"/>
      <c r="B65" s="8"/>
      <c r="C65" s="9"/>
      <c r="D65" s="8"/>
      <c r="E65" s="10"/>
      <c r="F65" s="11"/>
      <c r="G65" s="11"/>
      <c r="H65" s="11"/>
      <c r="I65" s="11"/>
      <c r="J65" s="24"/>
      <c r="K65" s="24"/>
      <c r="L65" s="24"/>
      <c r="M65" s="24"/>
    </row>
    <row r="66" spans="1:54" x14ac:dyDescent="0.25">
      <c r="A66" s="7"/>
      <c r="B66" s="8"/>
      <c r="C66" s="78" t="str">
        <f>BB66</f>
        <v>Skyrius Vandentiekio ir nuotekų tinklai</v>
      </c>
      <c r="D66" s="79"/>
      <c r="E66" s="79"/>
      <c r="F66" s="61"/>
      <c r="G66" s="61"/>
      <c r="H66" s="61"/>
      <c r="I66" s="61"/>
      <c r="J66" s="24"/>
      <c r="K66" s="24"/>
      <c r="L66" s="24"/>
      <c r="M66" s="24"/>
      <c r="BB66" s="60" t="s">
        <v>286</v>
      </c>
    </row>
    <row r="67" spans="1:54" x14ac:dyDescent="0.25">
      <c r="A67" s="14">
        <v>39</v>
      </c>
      <c r="B67" s="15" t="s">
        <v>100</v>
      </c>
      <c r="C67" s="16" t="s">
        <v>101</v>
      </c>
      <c r="D67" s="15" t="s">
        <v>78</v>
      </c>
      <c r="E67" s="17">
        <v>1</v>
      </c>
      <c r="F67" s="18">
        <v>6.29</v>
      </c>
      <c r="G67" s="18">
        <v>0</v>
      </c>
      <c r="H67" s="18">
        <v>0</v>
      </c>
      <c r="I67" s="18">
        <f t="shared" ref="I67:I77" si="3">SUM(F67+G67+H67)</f>
        <v>6.29</v>
      </c>
      <c r="J67" s="24">
        <v>0</v>
      </c>
      <c r="K67" s="24"/>
      <c r="L67" s="24"/>
      <c r="M67" s="24"/>
    </row>
    <row r="68" spans="1:54" x14ac:dyDescent="0.25">
      <c r="A68" s="14">
        <v>40</v>
      </c>
      <c r="B68" s="15" t="s">
        <v>102</v>
      </c>
      <c r="C68" s="16" t="s">
        <v>103</v>
      </c>
      <c r="D68" s="15" t="s">
        <v>78</v>
      </c>
      <c r="E68" s="17">
        <v>1</v>
      </c>
      <c r="F68" s="18">
        <v>7.31</v>
      </c>
      <c r="G68" s="18">
        <v>0</v>
      </c>
      <c r="H68" s="18">
        <v>0</v>
      </c>
      <c r="I68" s="18">
        <f t="shared" si="3"/>
        <v>7.31</v>
      </c>
      <c r="J68" s="24">
        <v>0</v>
      </c>
      <c r="K68" s="24"/>
      <c r="L68" s="24"/>
      <c r="M68" s="24"/>
    </row>
    <row r="69" spans="1:54" x14ac:dyDescent="0.25">
      <c r="A69" s="14">
        <v>41</v>
      </c>
      <c r="B69" s="15" t="s">
        <v>104</v>
      </c>
      <c r="C69" s="16" t="s">
        <v>105</v>
      </c>
      <c r="D69" s="15" t="s">
        <v>78</v>
      </c>
      <c r="E69" s="17">
        <v>1</v>
      </c>
      <c r="F69" s="18">
        <v>6.67</v>
      </c>
      <c r="G69" s="18">
        <v>0</v>
      </c>
      <c r="H69" s="18">
        <v>0</v>
      </c>
      <c r="I69" s="18">
        <f t="shared" si="3"/>
        <v>6.67</v>
      </c>
      <c r="J69" s="24">
        <v>0</v>
      </c>
      <c r="K69" s="24"/>
      <c r="L69" s="24"/>
      <c r="M69" s="24"/>
    </row>
    <row r="70" spans="1:54" x14ac:dyDescent="0.25">
      <c r="A70" s="14">
        <v>42</v>
      </c>
      <c r="B70" s="15" t="s">
        <v>106</v>
      </c>
      <c r="C70" s="16" t="s">
        <v>107</v>
      </c>
      <c r="D70" s="15" t="s">
        <v>78</v>
      </c>
      <c r="E70" s="17">
        <v>1</v>
      </c>
      <c r="F70" s="18">
        <v>5.16</v>
      </c>
      <c r="G70" s="18">
        <v>0</v>
      </c>
      <c r="H70" s="18">
        <v>0</v>
      </c>
      <c r="I70" s="18">
        <f t="shared" si="3"/>
        <v>5.16</v>
      </c>
      <c r="J70" s="24">
        <v>0</v>
      </c>
      <c r="K70" s="24"/>
      <c r="L70" s="24"/>
      <c r="M70" s="24"/>
    </row>
    <row r="71" spans="1:54" ht="22.5" x14ac:dyDescent="0.25">
      <c r="A71" s="14">
        <v>43</v>
      </c>
      <c r="B71" s="15" t="s">
        <v>108</v>
      </c>
      <c r="C71" s="16" t="s">
        <v>109</v>
      </c>
      <c r="D71" s="15" t="s">
        <v>78</v>
      </c>
      <c r="E71" s="17">
        <v>1</v>
      </c>
      <c r="F71" s="18">
        <v>25.31</v>
      </c>
      <c r="G71" s="18">
        <v>125.64</v>
      </c>
      <c r="H71" s="18">
        <v>0.09</v>
      </c>
      <c r="I71" s="18">
        <f t="shared" si="3"/>
        <v>151.04</v>
      </c>
      <c r="J71" s="24">
        <v>0</v>
      </c>
      <c r="K71" s="24"/>
      <c r="L71" s="24"/>
      <c r="M71" s="24"/>
    </row>
    <row r="72" spans="1:54" ht="22.5" x14ac:dyDescent="0.25">
      <c r="A72" s="14">
        <v>44</v>
      </c>
      <c r="B72" s="15" t="s">
        <v>110</v>
      </c>
      <c r="C72" s="16" t="s">
        <v>111</v>
      </c>
      <c r="D72" s="15" t="s">
        <v>78</v>
      </c>
      <c r="E72" s="17">
        <v>1</v>
      </c>
      <c r="F72" s="18">
        <v>12.15</v>
      </c>
      <c r="G72" s="18">
        <v>75.069999999999993</v>
      </c>
      <c r="H72" s="18">
        <v>0</v>
      </c>
      <c r="I72" s="18">
        <f t="shared" si="3"/>
        <v>87.22</v>
      </c>
      <c r="J72" s="24">
        <v>0</v>
      </c>
      <c r="K72" s="24"/>
      <c r="L72" s="24"/>
      <c r="M72" s="24"/>
    </row>
    <row r="73" spans="1:54" ht="22.5" x14ac:dyDescent="0.25">
      <c r="A73" s="14">
        <v>45</v>
      </c>
      <c r="B73" s="15" t="s">
        <v>112</v>
      </c>
      <c r="C73" s="16" t="s">
        <v>113</v>
      </c>
      <c r="D73" s="15" t="s">
        <v>114</v>
      </c>
      <c r="E73" s="17">
        <v>1</v>
      </c>
      <c r="F73" s="18">
        <v>30.93</v>
      </c>
      <c r="G73" s="18">
        <v>193.19</v>
      </c>
      <c r="H73" s="18">
        <v>0</v>
      </c>
      <c r="I73" s="18">
        <f t="shared" si="3"/>
        <v>224.12</v>
      </c>
      <c r="J73" s="24">
        <v>0</v>
      </c>
      <c r="K73" s="24"/>
      <c r="L73" s="24"/>
      <c r="M73" s="24"/>
    </row>
    <row r="74" spans="1:54" ht="33.75" x14ac:dyDescent="0.25">
      <c r="A74" s="14">
        <v>46</v>
      </c>
      <c r="B74" s="15" t="s">
        <v>115</v>
      </c>
      <c r="C74" s="16" t="s">
        <v>116</v>
      </c>
      <c r="D74" s="15" t="s">
        <v>37</v>
      </c>
      <c r="E74" s="17">
        <v>1</v>
      </c>
      <c r="F74" s="18">
        <v>7.1</v>
      </c>
      <c r="G74" s="18">
        <v>1.68</v>
      </c>
      <c r="H74" s="18">
        <v>0</v>
      </c>
      <c r="I74" s="18">
        <f t="shared" si="3"/>
        <v>8.7799999999999994</v>
      </c>
      <c r="J74" s="24">
        <v>0</v>
      </c>
      <c r="K74" s="24"/>
      <c r="L74" s="24"/>
      <c r="M74" s="24"/>
    </row>
    <row r="75" spans="1:54" ht="22.5" x14ac:dyDescent="0.25">
      <c r="A75" s="14">
        <v>47</v>
      </c>
      <c r="B75" s="15" t="s">
        <v>117</v>
      </c>
      <c r="C75" s="16" t="s">
        <v>118</v>
      </c>
      <c r="D75" s="15" t="s">
        <v>37</v>
      </c>
      <c r="E75" s="17">
        <v>1</v>
      </c>
      <c r="F75" s="18">
        <v>0</v>
      </c>
      <c r="G75" s="18">
        <v>4.38</v>
      </c>
      <c r="H75" s="18">
        <v>0</v>
      </c>
      <c r="I75" s="18">
        <f t="shared" si="3"/>
        <v>4.38</v>
      </c>
      <c r="J75" s="24">
        <v>0</v>
      </c>
      <c r="K75" s="24"/>
      <c r="L75" s="24"/>
      <c r="M75" s="24"/>
    </row>
    <row r="76" spans="1:54" ht="45" x14ac:dyDescent="0.25">
      <c r="A76" s="14">
        <v>48</v>
      </c>
      <c r="B76" s="15" t="s">
        <v>119</v>
      </c>
      <c r="C76" s="16" t="s">
        <v>120</v>
      </c>
      <c r="D76" s="15" t="s">
        <v>37</v>
      </c>
      <c r="E76" s="17">
        <v>1</v>
      </c>
      <c r="F76" s="18">
        <v>5.0599999999999996</v>
      </c>
      <c r="G76" s="18">
        <v>1.47</v>
      </c>
      <c r="H76" s="18">
        <v>0.06</v>
      </c>
      <c r="I76" s="18">
        <f t="shared" si="3"/>
        <v>6.589999999999999</v>
      </c>
      <c r="J76" s="24">
        <v>0</v>
      </c>
      <c r="K76" s="24"/>
      <c r="L76" s="24"/>
      <c r="M76" s="24"/>
    </row>
    <row r="77" spans="1:54" ht="33.75" x14ac:dyDescent="0.25">
      <c r="A77" s="19">
        <v>49</v>
      </c>
      <c r="B77" s="20" t="s">
        <v>121</v>
      </c>
      <c r="C77" s="21" t="s">
        <v>122</v>
      </c>
      <c r="D77" s="20" t="s">
        <v>78</v>
      </c>
      <c r="E77" s="22">
        <v>1</v>
      </c>
      <c r="F77" s="23">
        <v>0</v>
      </c>
      <c r="G77" s="23">
        <v>5.03</v>
      </c>
      <c r="H77" s="23">
        <v>0</v>
      </c>
      <c r="I77" s="23">
        <f t="shared" si="3"/>
        <v>5.03</v>
      </c>
      <c r="J77" s="24">
        <v>0</v>
      </c>
      <c r="K77" s="24"/>
      <c r="L77" s="24"/>
      <c r="M77" s="24"/>
    </row>
    <row r="78" spans="1:54" x14ac:dyDescent="0.25">
      <c r="A78" s="7"/>
      <c r="B78" s="8"/>
      <c r="C78" s="80" t="str">
        <f>BB78</f>
        <v>Iš viso už skyrių Vandentiekio ir nuotekų tinklai</v>
      </c>
      <c r="D78" s="81"/>
      <c r="E78" s="81"/>
      <c r="F78" s="61" t="str">
        <f>TEXT(SUM(F66:F77),"# ##0,00")</f>
        <v>105,98</v>
      </c>
      <c r="G78" s="61" t="str">
        <f>TEXT(SUM(G66:G77),"# ##0,00")</f>
        <v>406,46</v>
      </c>
      <c r="H78" s="61" t="str">
        <f>TEXT(SUM(H66:H77),"# ##0,00")</f>
        <v>0,15</v>
      </c>
      <c r="I78" s="61" t="str">
        <f>TEXT(SUM(I66:I77),"# ##0,00")</f>
        <v>512,59</v>
      </c>
      <c r="J78" s="24"/>
      <c r="K78" s="24"/>
      <c r="L78" s="24"/>
      <c r="M78" s="24"/>
      <c r="BB78" s="60" t="s">
        <v>287</v>
      </c>
    </row>
    <row r="79" spans="1:54" x14ac:dyDescent="0.25">
      <c r="A79" s="7"/>
      <c r="B79" s="8"/>
      <c r="C79" s="9"/>
      <c r="D79" s="8"/>
      <c r="E79" s="10"/>
      <c r="F79" s="11"/>
      <c r="G79" s="11"/>
      <c r="H79" s="11"/>
      <c r="I79" s="11"/>
      <c r="J79" s="24"/>
      <c r="K79" s="24"/>
      <c r="L79" s="24"/>
      <c r="M79" s="24"/>
    </row>
    <row r="80" spans="1:54" x14ac:dyDescent="0.25">
      <c r="A80" s="7"/>
      <c r="B80" s="8"/>
      <c r="C80" s="78" t="str">
        <f>BB80</f>
        <v>Skyrius Šildymas, vėdinimas</v>
      </c>
      <c r="D80" s="79"/>
      <c r="E80" s="79"/>
      <c r="F80" s="61"/>
      <c r="G80" s="61"/>
      <c r="H80" s="61"/>
      <c r="I80" s="61"/>
      <c r="J80" s="24"/>
      <c r="K80" s="24"/>
      <c r="L80" s="24"/>
      <c r="M80" s="24"/>
      <c r="BB80" s="60" t="s">
        <v>288</v>
      </c>
    </row>
    <row r="81" spans="1:54" ht="22.5" x14ac:dyDescent="0.25">
      <c r="A81" s="14">
        <v>50</v>
      </c>
      <c r="B81" s="15" t="s">
        <v>123</v>
      </c>
      <c r="C81" s="16" t="s">
        <v>124</v>
      </c>
      <c r="D81" s="15" t="s">
        <v>78</v>
      </c>
      <c r="E81" s="17">
        <v>1</v>
      </c>
      <c r="F81" s="18">
        <v>11.77</v>
      </c>
      <c r="G81" s="18">
        <v>0</v>
      </c>
      <c r="H81" s="18">
        <v>0</v>
      </c>
      <c r="I81" s="18">
        <f>SUM(F81+G81+H81)</f>
        <v>11.77</v>
      </c>
      <c r="J81" s="24">
        <v>0</v>
      </c>
      <c r="K81" s="24"/>
      <c r="L81" s="24"/>
      <c r="M81" s="24"/>
    </row>
    <row r="82" spans="1:54" ht="22.5" x14ac:dyDescent="0.25">
      <c r="A82" s="14">
        <v>51</v>
      </c>
      <c r="B82" s="15" t="s">
        <v>125</v>
      </c>
      <c r="C82" s="16" t="s">
        <v>126</v>
      </c>
      <c r="D82" s="15" t="s">
        <v>127</v>
      </c>
      <c r="E82" s="17">
        <v>1</v>
      </c>
      <c r="F82" s="18">
        <v>11.08</v>
      </c>
      <c r="G82" s="18">
        <v>94.24</v>
      </c>
      <c r="H82" s="18">
        <v>0.11</v>
      </c>
      <c r="I82" s="18">
        <f>SUM(F82+G82+H82)</f>
        <v>105.42999999999999</v>
      </c>
      <c r="J82" s="24">
        <v>0</v>
      </c>
      <c r="K82" s="24"/>
      <c r="L82" s="24"/>
      <c r="M82" s="24"/>
    </row>
    <row r="83" spans="1:54" x14ac:dyDescent="0.25">
      <c r="A83" s="14">
        <v>52</v>
      </c>
      <c r="B83" s="15" t="s">
        <v>128</v>
      </c>
      <c r="C83" s="16" t="s">
        <v>129</v>
      </c>
      <c r="D83" s="15" t="s">
        <v>78</v>
      </c>
      <c r="E83" s="17">
        <v>1</v>
      </c>
      <c r="F83" s="18">
        <v>8</v>
      </c>
      <c r="G83" s="18">
        <v>6.39</v>
      </c>
      <c r="H83" s="18">
        <v>0</v>
      </c>
      <c r="I83" s="18">
        <f>SUM(F83+G83+H83)</f>
        <v>14.39</v>
      </c>
      <c r="J83" s="24">
        <v>0</v>
      </c>
      <c r="K83" s="24"/>
      <c r="L83" s="24"/>
      <c r="M83" s="24"/>
    </row>
    <row r="84" spans="1:54" ht="33.75" x14ac:dyDescent="0.25">
      <c r="A84" s="19">
        <v>53</v>
      </c>
      <c r="B84" s="20" t="s">
        <v>130</v>
      </c>
      <c r="C84" s="21" t="s">
        <v>131</v>
      </c>
      <c r="D84" s="20" t="s">
        <v>78</v>
      </c>
      <c r="E84" s="22">
        <v>1</v>
      </c>
      <c r="F84" s="23">
        <v>14.9</v>
      </c>
      <c r="G84" s="23">
        <v>284.99</v>
      </c>
      <c r="H84" s="23">
        <v>0.06</v>
      </c>
      <c r="I84" s="23">
        <f>SUM(F84+G84+H84)</f>
        <v>299.95</v>
      </c>
      <c r="J84" s="24">
        <v>0</v>
      </c>
      <c r="K84" s="24"/>
      <c r="L84" s="24"/>
      <c r="M84" s="24"/>
    </row>
    <row r="85" spans="1:54" x14ac:dyDescent="0.25">
      <c r="A85" s="7"/>
      <c r="B85" s="8"/>
      <c r="C85" s="80" t="str">
        <f>BB85</f>
        <v>Iš viso už skyrių Šildymas, vėdinimas</v>
      </c>
      <c r="D85" s="81"/>
      <c r="E85" s="81"/>
      <c r="F85" s="61" t="str">
        <f>TEXT(SUM(F80:F84),"# ##0,00")</f>
        <v>45,75</v>
      </c>
      <c r="G85" s="61" t="str">
        <f>TEXT(SUM(G80:G84),"# ##0,00")</f>
        <v>385,62</v>
      </c>
      <c r="H85" s="61" t="str">
        <f>TEXT(SUM(H80:H84),"# ##0,00")</f>
        <v>0,17</v>
      </c>
      <c r="I85" s="61" t="str">
        <f>TEXT(SUM(I80:I84),"# ##0,00")</f>
        <v>431,54</v>
      </c>
      <c r="J85" s="24"/>
      <c r="K85" s="24"/>
      <c r="L85" s="24"/>
      <c r="M85" s="24"/>
      <c r="BB85" s="60" t="s">
        <v>289</v>
      </c>
    </row>
    <row r="86" spans="1:54" x14ac:dyDescent="0.25">
      <c r="A86" s="7"/>
      <c r="B86" s="8"/>
      <c r="C86" s="9"/>
      <c r="D86" s="8"/>
      <c r="E86" s="10"/>
      <c r="F86" s="11"/>
      <c r="G86" s="11"/>
      <c r="H86" s="11"/>
      <c r="I86" s="11"/>
      <c r="J86" s="24"/>
      <c r="K86" s="24"/>
      <c r="L86" s="24"/>
      <c r="M86" s="24"/>
    </row>
    <row r="87" spans="1:54" x14ac:dyDescent="0.25">
      <c r="A87" s="7"/>
      <c r="B87" s="8"/>
      <c r="C87" s="78" t="str">
        <f>BB87</f>
        <v>Skyrius Silpnos srovės</v>
      </c>
      <c r="D87" s="79"/>
      <c r="E87" s="79"/>
      <c r="F87" s="61"/>
      <c r="G87" s="61"/>
      <c r="H87" s="61"/>
      <c r="I87" s="61"/>
      <c r="J87" s="24"/>
      <c r="K87" s="24"/>
      <c r="L87" s="24"/>
      <c r="M87" s="24"/>
      <c r="BB87" s="60" t="s">
        <v>290</v>
      </c>
    </row>
    <row r="88" spans="1:54" ht="22.5" x14ac:dyDescent="0.25">
      <c r="A88" s="14">
        <v>54</v>
      </c>
      <c r="B88" s="15" t="s">
        <v>132</v>
      </c>
      <c r="C88" s="16" t="s">
        <v>133</v>
      </c>
      <c r="D88" s="15" t="s">
        <v>78</v>
      </c>
      <c r="E88" s="17">
        <v>1</v>
      </c>
      <c r="F88" s="18">
        <v>16.23</v>
      </c>
      <c r="G88" s="18">
        <v>0.01</v>
      </c>
      <c r="H88" s="18">
        <v>0</v>
      </c>
      <c r="I88" s="18">
        <f t="shared" ref="I88:I94" si="4">SUM(F88+G88+H88)</f>
        <v>16.240000000000002</v>
      </c>
      <c r="J88" s="24">
        <v>0</v>
      </c>
      <c r="K88" s="24"/>
      <c r="L88" s="24"/>
      <c r="M88" s="24"/>
    </row>
    <row r="89" spans="1:54" x14ac:dyDescent="0.25">
      <c r="A89" s="14">
        <v>55</v>
      </c>
      <c r="B89" s="15" t="s">
        <v>134</v>
      </c>
      <c r="C89" s="16" t="s">
        <v>135</v>
      </c>
      <c r="D89" s="15" t="s">
        <v>78</v>
      </c>
      <c r="E89" s="17">
        <v>1</v>
      </c>
      <c r="F89" s="18">
        <v>0</v>
      </c>
      <c r="G89" s="18">
        <v>75.23</v>
      </c>
      <c r="H89" s="18">
        <v>0</v>
      </c>
      <c r="I89" s="18">
        <f t="shared" si="4"/>
        <v>75.23</v>
      </c>
      <c r="J89" s="24">
        <v>0</v>
      </c>
      <c r="K89" s="24"/>
      <c r="L89" s="24"/>
      <c r="M89" s="24"/>
    </row>
    <row r="90" spans="1:54" ht="22.5" x14ac:dyDescent="0.25">
      <c r="A90" s="14">
        <v>56</v>
      </c>
      <c r="B90" s="15" t="s">
        <v>136</v>
      </c>
      <c r="C90" s="16" t="s">
        <v>137</v>
      </c>
      <c r="D90" s="15" t="s">
        <v>78</v>
      </c>
      <c r="E90" s="17">
        <v>1</v>
      </c>
      <c r="F90" s="18">
        <v>2.81</v>
      </c>
      <c r="G90" s="18">
        <v>0</v>
      </c>
      <c r="H90" s="18">
        <v>0</v>
      </c>
      <c r="I90" s="18">
        <f t="shared" si="4"/>
        <v>2.81</v>
      </c>
      <c r="J90" s="24">
        <v>0</v>
      </c>
      <c r="K90" s="24"/>
      <c r="L90" s="24"/>
      <c r="M90" s="24"/>
    </row>
    <row r="91" spans="1:54" ht="22.5" x14ac:dyDescent="0.25">
      <c r="A91" s="14">
        <v>57</v>
      </c>
      <c r="B91" s="15" t="s">
        <v>138</v>
      </c>
      <c r="C91" s="16" t="s">
        <v>139</v>
      </c>
      <c r="D91" s="15" t="s">
        <v>78</v>
      </c>
      <c r="E91" s="17">
        <v>1</v>
      </c>
      <c r="F91" s="18">
        <v>0</v>
      </c>
      <c r="G91" s="18">
        <v>1.56</v>
      </c>
      <c r="H91" s="18">
        <v>0</v>
      </c>
      <c r="I91" s="18">
        <f t="shared" si="4"/>
        <v>1.56</v>
      </c>
      <c r="J91" s="24">
        <v>0</v>
      </c>
      <c r="K91" s="24"/>
      <c r="L91" s="24"/>
      <c r="M91" s="24"/>
    </row>
    <row r="92" spans="1:54" ht="22.5" x14ac:dyDescent="0.25">
      <c r="A92" s="14">
        <v>58</v>
      </c>
      <c r="B92" s="15" t="s">
        <v>140</v>
      </c>
      <c r="C92" s="16" t="s">
        <v>141</v>
      </c>
      <c r="D92" s="15" t="s">
        <v>78</v>
      </c>
      <c r="E92" s="17">
        <v>1</v>
      </c>
      <c r="F92" s="18">
        <v>7.45</v>
      </c>
      <c r="G92" s="18">
        <v>0.64</v>
      </c>
      <c r="H92" s="18">
        <v>0.16</v>
      </c>
      <c r="I92" s="18">
        <f t="shared" si="4"/>
        <v>8.25</v>
      </c>
      <c r="J92" s="24">
        <v>0</v>
      </c>
      <c r="K92" s="24"/>
      <c r="L92" s="24"/>
      <c r="M92" s="24"/>
    </row>
    <row r="93" spans="1:54" ht="22.5" x14ac:dyDescent="0.25">
      <c r="A93" s="14">
        <v>59</v>
      </c>
      <c r="B93" s="15" t="s">
        <v>142</v>
      </c>
      <c r="C93" s="16" t="s">
        <v>143</v>
      </c>
      <c r="D93" s="15" t="s">
        <v>78</v>
      </c>
      <c r="E93" s="17">
        <v>1</v>
      </c>
      <c r="F93" s="18">
        <v>0</v>
      </c>
      <c r="G93" s="18">
        <v>4.5599999999999996</v>
      </c>
      <c r="H93" s="18">
        <v>0</v>
      </c>
      <c r="I93" s="18">
        <f t="shared" si="4"/>
        <v>4.5599999999999996</v>
      </c>
      <c r="J93" s="24">
        <v>0</v>
      </c>
      <c r="K93" s="24"/>
      <c r="L93" s="24"/>
      <c r="M93" s="24"/>
    </row>
    <row r="94" spans="1:54" ht="22.5" x14ac:dyDescent="0.25">
      <c r="A94" s="19">
        <v>60</v>
      </c>
      <c r="B94" s="20" t="s">
        <v>144</v>
      </c>
      <c r="C94" s="21" t="s">
        <v>145</v>
      </c>
      <c r="D94" s="20" t="s">
        <v>78</v>
      </c>
      <c r="E94" s="22">
        <v>1</v>
      </c>
      <c r="F94" s="23">
        <v>26.71</v>
      </c>
      <c r="G94" s="23">
        <v>360.69</v>
      </c>
      <c r="H94" s="23">
        <v>0.16</v>
      </c>
      <c r="I94" s="23">
        <f t="shared" si="4"/>
        <v>387.56</v>
      </c>
      <c r="J94" s="24">
        <v>0</v>
      </c>
      <c r="K94" s="24"/>
      <c r="L94" s="24"/>
      <c r="M94" s="24"/>
    </row>
    <row r="95" spans="1:54" x14ac:dyDescent="0.25">
      <c r="A95" s="7"/>
      <c r="B95" s="8"/>
      <c r="C95" s="80" t="str">
        <f>BB95</f>
        <v>Iš viso už skyrių Silpnos srovės</v>
      </c>
      <c r="D95" s="81"/>
      <c r="E95" s="81"/>
      <c r="F95" s="61" t="str">
        <f>TEXT(SUM(F87:F94),"# ##0,00")</f>
        <v>53,20</v>
      </c>
      <c r="G95" s="61" t="str">
        <f>TEXT(SUM(G87:G94),"# ##0,00")</f>
        <v>442,69</v>
      </c>
      <c r="H95" s="61" t="str">
        <f>TEXT(SUM(H87:H94),"# ##0,00")</f>
        <v>0,32</v>
      </c>
      <c r="I95" s="61" t="str">
        <f>TEXT(SUM(I87:I94),"# ##0,00")</f>
        <v>496,21</v>
      </c>
      <c r="J95" s="24"/>
      <c r="K95" s="24"/>
      <c r="L95" s="24"/>
      <c r="M95" s="24"/>
      <c r="BB95" s="60" t="s">
        <v>291</v>
      </c>
    </row>
    <row r="96" spans="1:54" x14ac:dyDescent="0.25">
      <c r="A96" s="7"/>
      <c r="B96" s="8"/>
      <c r="C96" s="9"/>
      <c r="D96" s="8"/>
      <c r="E96" s="10"/>
      <c r="F96" s="11"/>
      <c r="G96" s="11"/>
      <c r="H96" s="11"/>
      <c r="I96" s="11"/>
      <c r="J96" s="24"/>
      <c r="K96" s="24"/>
      <c r="L96" s="24"/>
      <c r="M96" s="24"/>
    </row>
    <row r="97" spans="1:54" x14ac:dyDescent="0.25">
      <c r="A97" s="7"/>
      <c r="B97" s="8"/>
      <c r="C97" s="78" t="str">
        <f>BB97</f>
        <v>Skyrius Aplinkos sutvarkymo darbai</v>
      </c>
      <c r="D97" s="79"/>
      <c r="E97" s="79"/>
      <c r="F97" s="61"/>
      <c r="G97" s="61"/>
      <c r="H97" s="61"/>
      <c r="I97" s="61"/>
      <c r="J97" s="24"/>
      <c r="K97" s="24"/>
      <c r="L97" s="24"/>
      <c r="M97" s="24"/>
      <c r="BB97" s="60" t="s">
        <v>292</v>
      </c>
    </row>
    <row r="98" spans="1:54" ht="45" x14ac:dyDescent="0.25">
      <c r="A98" s="14">
        <v>61</v>
      </c>
      <c r="B98" s="15" t="s">
        <v>146</v>
      </c>
      <c r="C98" s="16" t="s">
        <v>147</v>
      </c>
      <c r="D98" s="15" t="s">
        <v>37</v>
      </c>
      <c r="E98" s="17">
        <v>1</v>
      </c>
      <c r="F98" s="18">
        <v>2.66</v>
      </c>
      <c r="G98" s="18">
        <v>0</v>
      </c>
      <c r="H98" s="18">
        <v>0</v>
      </c>
      <c r="I98" s="18">
        <f t="shared" ref="I98:I104" si="5">SUM(F98+G98+H98)</f>
        <v>2.66</v>
      </c>
      <c r="J98" s="24">
        <v>0</v>
      </c>
      <c r="K98" s="24"/>
      <c r="L98" s="24"/>
      <c r="M98" s="24"/>
    </row>
    <row r="99" spans="1:54" ht="33.75" x14ac:dyDescent="0.25">
      <c r="A99" s="14">
        <v>62</v>
      </c>
      <c r="B99" s="15" t="s">
        <v>148</v>
      </c>
      <c r="C99" s="16" t="s">
        <v>149</v>
      </c>
      <c r="D99" s="15" t="s">
        <v>40</v>
      </c>
      <c r="E99" s="17">
        <v>0.01</v>
      </c>
      <c r="F99" s="18">
        <v>9.17</v>
      </c>
      <c r="G99" s="18">
        <v>2.99</v>
      </c>
      <c r="H99" s="18">
        <v>0.37</v>
      </c>
      <c r="I99" s="18">
        <f t="shared" si="5"/>
        <v>12.53</v>
      </c>
      <c r="J99" s="24">
        <v>0</v>
      </c>
      <c r="K99" s="24"/>
      <c r="L99" s="24"/>
      <c r="M99" s="24"/>
    </row>
    <row r="100" spans="1:54" x14ac:dyDescent="0.25">
      <c r="A100" s="14">
        <v>63</v>
      </c>
      <c r="B100" s="15" t="s">
        <v>150</v>
      </c>
      <c r="C100" s="16" t="s">
        <v>151</v>
      </c>
      <c r="D100" s="15" t="s">
        <v>152</v>
      </c>
      <c r="E100" s="17">
        <v>1.2120000000000001E-2</v>
      </c>
      <c r="F100" s="18">
        <v>0</v>
      </c>
      <c r="G100" s="18">
        <v>3.19</v>
      </c>
      <c r="H100" s="18">
        <v>0</v>
      </c>
      <c r="I100" s="18">
        <f t="shared" si="5"/>
        <v>3.19</v>
      </c>
      <c r="J100" s="24">
        <v>0</v>
      </c>
      <c r="K100" s="24"/>
      <c r="L100" s="24"/>
      <c r="M100" s="24"/>
    </row>
    <row r="101" spans="1:54" ht="22.5" x14ac:dyDescent="0.25">
      <c r="A101" s="14">
        <v>64</v>
      </c>
      <c r="B101" s="15" t="s">
        <v>153</v>
      </c>
      <c r="C101" s="16" t="s">
        <v>154</v>
      </c>
      <c r="D101" s="15" t="s">
        <v>24</v>
      </c>
      <c r="E101" s="17">
        <v>0.01</v>
      </c>
      <c r="F101" s="18">
        <v>1.32</v>
      </c>
      <c r="G101" s="18">
        <v>0</v>
      </c>
      <c r="H101" s="18">
        <v>0</v>
      </c>
      <c r="I101" s="18">
        <f t="shared" si="5"/>
        <v>1.32</v>
      </c>
      <c r="J101" s="24">
        <v>0</v>
      </c>
      <c r="K101" s="24"/>
      <c r="L101" s="24"/>
      <c r="M101" s="24"/>
    </row>
    <row r="102" spans="1:54" ht="33.75" x14ac:dyDescent="0.25">
      <c r="A102" s="14">
        <v>65</v>
      </c>
      <c r="B102" s="15" t="s">
        <v>155</v>
      </c>
      <c r="C102" s="16" t="s">
        <v>156</v>
      </c>
      <c r="D102" s="15" t="s">
        <v>24</v>
      </c>
      <c r="E102" s="17">
        <v>0.01</v>
      </c>
      <c r="F102" s="18">
        <v>2.63</v>
      </c>
      <c r="G102" s="18">
        <v>0.56999999999999995</v>
      </c>
      <c r="H102" s="18">
        <v>0.39</v>
      </c>
      <c r="I102" s="18">
        <f t="shared" si="5"/>
        <v>3.59</v>
      </c>
      <c r="J102" s="24">
        <v>0</v>
      </c>
      <c r="K102" s="24"/>
      <c r="L102" s="24"/>
      <c r="M102" s="24"/>
    </row>
    <row r="103" spans="1:54" ht="33.75" x14ac:dyDescent="0.25">
      <c r="A103" s="14">
        <v>66</v>
      </c>
      <c r="B103" s="15" t="s">
        <v>157</v>
      </c>
      <c r="C103" s="16" t="s">
        <v>158</v>
      </c>
      <c r="D103" s="15" t="s">
        <v>24</v>
      </c>
      <c r="E103" s="17">
        <v>0.01</v>
      </c>
      <c r="F103" s="18">
        <v>8.1</v>
      </c>
      <c r="G103" s="18">
        <v>18.510000000000002</v>
      </c>
      <c r="H103" s="18">
        <v>0.81</v>
      </c>
      <c r="I103" s="18">
        <f t="shared" si="5"/>
        <v>27.419999999999998</v>
      </c>
      <c r="J103" s="24">
        <v>0</v>
      </c>
      <c r="K103" s="24"/>
      <c r="L103" s="24"/>
      <c r="M103" s="24"/>
    </row>
    <row r="104" spans="1:54" ht="33.75" x14ac:dyDescent="0.25">
      <c r="A104" s="19">
        <v>67</v>
      </c>
      <c r="B104" s="20" t="s">
        <v>159</v>
      </c>
      <c r="C104" s="21" t="s">
        <v>160</v>
      </c>
      <c r="D104" s="20" t="s">
        <v>24</v>
      </c>
      <c r="E104" s="22">
        <v>0.01</v>
      </c>
      <c r="F104" s="23">
        <v>4.16</v>
      </c>
      <c r="G104" s="23">
        <v>3.32</v>
      </c>
      <c r="H104" s="23">
        <v>0</v>
      </c>
      <c r="I104" s="23">
        <f t="shared" si="5"/>
        <v>7.48</v>
      </c>
      <c r="J104" s="24">
        <v>0</v>
      </c>
      <c r="K104" s="24"/>
      <c r="L104" s="24"/>
      <c r="M104" s="24"/>
    </row>
    <row r="105" spans="1:54" x14ac:dyDescent="0.25">
      <c r="A105" s="7"/>
      <c r="B105" s="8"/>
      <c r="C105" s="80" t="str">
        <f>BB105</f>
        <v>Iš viso už skyrių Aplinkos sutvarkymo darbai</v>
      </c>
      <c r="D105" s="81"/>
      <c r="E105" s="81"/>
      <c r="F105" s="61" t="str">
        <f>TEXT(SUM(F97:F104),"# ##0,00")</f>
        <v>28,04</v>
      </c>
      <c r="G105" s="61" t="str">
        <f>TEXT(SUM(G97:G104),"# ##0,00")</f>
        <v>28,58</v>
      </c>
      <c r="H105" s="61" t="str">
        <f>TEXT(SUM(H97:H104),"# ##0,00")</f>
        <v>1,57</v>
      </c>
      <c r="I105" s="61" t="str">
        <f>TEXT(SUM(I97:I104),"# ##0,00")</f>
        <v>58,19</v>
      </c>
      <c r="J105" s="24"/>
      <c r="K105" s="24"/>
      <c r="L105" s="24"/>
      <c r="M105" s="24"/>
      <c r="BB105" s="60" t="s">
        <v>293</v>
      </c>
    </row>
    <row r="106" spans="1:54" x14ac:dyDescent="0.25">
      <c r="A106" s="7"/>
      <c r="B106" s="8"/>
      <c r="C106" s="9"/>
      <c r="D106" s="8"/>
      <c r="E106" s="10"/>
      <c r="F106" s="11"/>
      <c r="G106" s="11"/>
      <c r="H106" s="11"/>
      <c r="I106" s="11"/>
      <c r="J106" s="24"/>
      <c r="K106" s="24"/>
      <c r="L106" s="24"/>
      <c r="M106" s="24"/>
    </row>
    <row r="107" spans="1:54" x14ac:dyDescent="0.25">
      <c r="A107" s="7"/>
      <c r="B107" s="8"/>
      <c r="C107" s="78" t="str">
        <f>BB107</f>
        <v>Skyrius Fasado šiltinimo darbai</v>
      </c>
      <c r="D107" s="79"/>
      <c r="E107" s="79"/>
      <c r="F107" s="61"/>
      <c r="G107" s="61"/>
      <c r="H107" s="61"/>
      <c r="I107" s="61"/>
      <c r="J107" s="24"/>
      <c r="K107" s="24"/>
      <c r="L107" s="24"/>
      <c r="M107" s="24"/>
      <c r="BB107" s="60" t="s">
        <v>294</v>
      </c>
    </row>
    <row r="108" spans="1:54" ht="33.75" x14ac:dyDescent="0.25">
      <c r="A108" s="14">
        <v>68</v>
      </c>
      <c r="B108" s="15" t="s">
        <v>161</v>
      </c>
      <c r="C108" s="16" t="s">
        <v>162</v>
      </c>
      <c r="D108" s="15" t="s">
        <v>24</v>
      </c>
      <c r="E108" s="17">
        <v>0.01</v>
      </c>
      <c r="F108" s="18">
        <v>6.42</v>
      </c>
      <c r="G108" s="18">
        <v>1.42</v>
      </c>
      <c r="H108" s="18">
        <v>0</v>
      </c>
      <c r="I108" s="18">
        <f t="shared" ref="I108:I115" si="6">SUM(F108+G108+H108)</f>
        <v>7.84</v>
      </c>
      <c r="J108" s="24">
        <v>0</v>
      </c>
      <c r="K108" s="24"/>
      <c r="L108" s="24"/>
      <c r="M108" s="24"/>
    </row>
    <row r="109" spans="1:54" x14ac:dyDescent="0.25">
      <c r="A109" s="14">
        <v>69</v>
      </c>
      <c r="B109" s="15" t="s">
        <v>163</v>
      </c>
      <c r="C109" s="16" t="s">
        <v>164</v>
      </c>
      <c r="D109" s="15" t="s">
        <v>152</v>
      </c>
      <c r="E109" s="17">
        <v>9.0000000000000006E-5</v>
      </c>
      <c r="F109" s="18">
        <v>0</v>
      </c>
      <c r="G109" s="18">
        <v>0.04</v>
      </c>
      <c r="H109" s="18">
        <v>0</v>
      </c>
      <c r="I109" s="18">
        <f t="shared" si="6"/>
        <v>0.04</v>
      </c>
      <c r="J109" s="24">
        <v>0</v>
      </c>
      <c r="K109" s="24"/>
      <c r="L109" s="24"/>
      <c r="M109" s="24"/>
    </row>
    <row r="110" spans="1:54" ht="22.5" x14ac:dyDescent="0.25">
      <c r="A110" s="14">
        <v>70</v>
      </c>
      <c r="B110" s="15" t="s">
        <v>165</v>
      </c>
      <c r="C110" s="16" t="s">
        <v>166</v>
      </c>
      <c r="D110" s="15" t="s">
        <v>37</v>
      </c>
      <c r="E110" s="17">
        <v>1</v>
      </c>
      <c r="F110" s="18">
        <v>5.3</v>
      </c>
      <c r="G110" s="18">
        <v>0.32</v>
      </c>
      <c r="H110" s="18">
        <v>0.03</v>
      </c>
      <c r="I110" s="18">
        <f t="shared" si="6"/>
        <v>5.65</v>
      </c>
      <c r="J110" s="24">
        <v>0</v>
      </c>
      <c r="K110" s="24"/>
      <c r="L110" s="24"/>
      <c r="M110" s="24"/>
    </row>
    <row r="111" spans="1:54" x14ac:dyDescent="0.25">
      <c r="A111" s="14">
        <v>71</v>
      </c>
      <c r="B111" s="15" t="s">
        <v>167</v>
      </c>
      <c r="C111" s="16" t="s">
        <v>168</v>
      </c>
      <c r="D111" s="15" t="s">
        <v>37</v>
      </c>
      <c r="E111" s="17">
        <v>1</v>
      </c>
      <c r="F111" s="18">
        <v>0</v>
      </c>
      <c r="G111" s="18">
        <v>2.97</v>
      </c>
      <c r="H111" s="18">
        <v>0</v>
      </c>
      <c r="I111" s="18">
        <f t="shared" si="6"/>
        <v>2.97</v>
      </c>
      <c r="J111" s="24">
        <v>0</v>
      </c>
      <c r="K111" s="24"/>
      <c r="L111" s="24"/>
      <c r="M111" s="24"/>
    </row>
    <row r="112" spans="1:54" ht="33.75" x14ac:dyDescent="0.25">
      <c r="A112" s="14">
        <v>72</v>
      </c>
      <c r="B112" s="15" t="s">
        <v>169</v>
      </c>
      <c r="C112" s="16" t="s">
        <v>170</v>
      </c>
      <c r="D112" s="15" t="s">
        <v>24</v>
      </c>
      <c r="E112" s="17">
        <v>0.01</v>
      </c>
      <c r="F112" s="18">
        <v>7.04</v>
      </c>
      <c r="G112" s="18">
        <v>9.08</v>
      </c>
      <c r="H112" s="18">
        <v>0.02</v>
      </c>
      <c r="I112" s="18">
        <f t="shared" si="6"/>
        <v>16.14</v>
      </c>
      <c r="J112" s="24">
        <v>0</v>
      </c>
      <c r="K112" s="24"/>
      <c r="L112" s="24"/>
      <c r="M112" s="24"/>
    </row>
    <row r="113" spans="1:54" ht="33.75" x14ac:dyDescent="0.25">
      <c r="A113" s="14">
        <v>73</v>
      </c>
      <c r="B113" s="15" t="s">
        <v>171</v>
      </c>
      <c r="C113" s="16" t="s">
        <v>172</v>
      </c>
      <c r="D113" s="15" t="s">
        <v>24</v>
      </c>
      <c r="E113" s="17">
        <v>0.01</v>
      </c>
      <c r="F113" s="18">
        <v>0.08</v>
      </c>
      <c r="G113" s="18">
        <v>0.71</v>
      </c>
      <c r="H113" s="18">
        <v>0</v>
      </c>
      <c r="I113" s="18">
        <f t="shared" si="6"/>
        <v>0.78999999999999992</v>
      </c>
      <c r="J113" s="24">
        <v>0</v>
      </c>
      <c r="K113" s="24"/>
      <c r="L113" s="24"/>
      <c r="M113" s="24"/>
    </row>
    <row r="114" spans="1:54" ht="45" x14ac:dyDescent="0.25">
      <c r="A114" s="14">
        <v>74</v>
      </c>
      <c r="B114" s="15" t="s">
        <v>173</v>
      </c>
      <c r="C114" s="16" t="s">
        <v>174</v>
      </c>
      <c r="D114" s="15" t="s">
        <v>24</v>
      </c>
      <c r="E114" s="17">
        <v>0.01</v>
      </c>
      <c r="F114" s="18">
        <v>8.43</v>
      </c>
      <c r="G114" s="18">
        <v>2.61</v>
      </c>
      <c r="H114" s="18">
        <v>0.01</v>
      </c>
      <c r="I114" s="18">
        <f t="shared" si="6"/>
        <v>11.049999999999999</v>
      </c>
      <c r="J114" s="24">
        <v>0</v>
      </c>
      <c r="K114" s="24"/>
      <c r="L114" s="24"/>
      <c r="M114" s="24"/>
    </row>
    <row r="115" spans="1:54" ht="45" x14ac:dyDescent="0.25">
      <c r="A115" s="19">
        <v>75</v>
      </c>
      <c r="B115" s="20" t="s">
        <v>175</v>
      </c>
      <c r="C115" s="21" t="s">
        <v>176</v>
      </c>
      <c r="D115" s="20" t="s">
        <v>24</v>
      </c>
      <c r="E115" s="22">
        <v>0.01</v>
      </c>
      <c r="F115" s="23">
        <v>8.07</v>
      </c>
      <c r="G115" s="23">
        <v>1.98</v>
      </c>
      <c r="H115" s="23">
        <v>0.01</v>
      </c>
      <c r="I115" s="23">
        <f t="shared" si="6"/>
        <v>10.06</v>
      </c>
      <c r="J115" s="24">
        <v>0</v>
      </c>
      <c r="K115" s="24"/>
      <c r="L115" s="24"/>
      <c r="M115" s="24"/>
    </row>
    <row r="116" spans="1:54" x14ac:dyDescent="0.25">
      <c r="A116" s="7"/>
      <c r="B116" s="8"/>
      <c r="C116" s="80" t="str">
        <f>BB116</f>
        <v>Iš viso už skyrių Fasado šiltinimo darbai</v>
      </c>
      <c r="D116" s="81"/>
      <c r="E116" s="81"/>
      <c r="F116" s="61" t="str">
        <f>TEXT(SUM(F107:F115),"# ##0,00")</f>
        <v>35,34</v>
      </c>
      <c r="G116" s="61" t="str">
        <f>TEXT(SUM(G107:G115),"# ##0,00")</f>
        <v>19,13</v>
      </c>
      <c r="H116" s="61" t="str">
        <f>TEXT(SUM(H107:H115),"# ##0,00")</f>
        <v>0,07</v>
      </c>
      <c r="I116" s="61" t="str">
        <f>TEXT(SUM(I107:I115),"# ##0,00")</f>
        <v>54,54</v>
      </c>
      <c r="J116" s="24"/>
      <c r="K116" s="24"/>
      <c r="L116" s="24"/>
      <c r="M116" s="24"/>
      <c r="BB116" s="60" t="s">
        <v>295</v>
      </c>
    </row>
    <row r="117" spans="1:54" x14ac:dyDescent="0.25">
      <c r="A117" s="7"/>
      <c r="B117" s="8"/>
      <c r="C117" s="9"/>
      <c r="D117" s="8"/>
      <c r="E117" s="10"/>
      <c r="F117" s="11"/>
      <c r="G117" s="11"/>
      <c r="H117" s="11"/>
      <c r="I117" s="11"/>
      <c r="J117" s="24"/>
      <c r="K117" s="24"/>
      <c r="L117" s="24"/>
      <c r="M117" s="24"/>
    </row>
    <row r="118" spans="1:54" x14ac:dyDescent="0.25">
      <c r="A118" s="7"/>
      <c r="B118" s="8"/>
      <c r="C118" s="78" t="str">
        <f>BB118</f>
        <v>Skyrius Konstrukcijų įrengimas ir montavimas</v>
      </c>
      <c r="D118" s="79"/>
      <c r="E118" s="79"/>
      <c r="F118" s="61"/>
      <c r="G118" s="61"/>
      <c r="H118" s="61"/>
      <c r="I118" s="61"/>
      <c r="J118" s="24"/>
      <c r="K118" s="24"/>
      <c r="L118" s="24"/>
      <c r="M118" s="24"/>
      <c r="BB118" s="60" t="s">
        <v>296</v>
      </c>
    </row>
    <row r="119" spans="1:54" ht="45" x14ac:dyDescent="0.25">
      <c r="A119" s="14">
        <v>76</v>
      </c>
      <c r="B119" s="15" t="s">
        <v>177</v>
      </c>
      <c r="C119" s="16" t="s">
        <v>178</v>
      </c>
      <c r="D119" s="15" t="s">
        <v>37</v>
      </c>
      <c r="E119" s="17">
        <v>1</v>
      </c>
      <c r="F119" s="18">
        <v>15.84</v>
      </c>
      <c r="G119" s="18">
        <v>0.49</v>
      </c>
      <c r="H119" s="18">
        <v>46.28</v>
      </c>
      <c r="I119" s="18">
        <f t="shared" ref="I119:I142" si="7">SUM(F119+G119+H119)</f>
        <v>62.61</v>
      </c>
      <c r="J119" s="24">
        <v>0</v>
      </c>
      <c r="K119" s="24"/>
      <c r="L119" s="24"/>
      <c r="M119" s="24"/>
    </row>
    <row r="120" spans="1:54" ht="22.5" x14ac:dyDescent="0.25">
      <c r="A120" s="14">
        <v>77</v>
      </c>
      <c r="B120" s="15" t="s">
        <v>179</v>
      </c>
      <c r="C120" s="16" t="s">
        <v>180</v>
      </c>
      <c r="D120" s="15" t="s">
        <v>181</v>
      </c>
      <c r="E120" s="17">
        <v>1</v>
      </c>
      <c r="F120" s="18">
        <v>57.96</v>
      </c>
      <c r="G120" s="18">
        <v>128.59</v>
      </c>
      <c r="H120" s="18">
        <v>152.28</v>
      </c>
      <c r="I120" s="18">
        <f t="shared" si="7"/>
        <v>338.83000000000004</v>
      </c>
      <c r="J120" s="24">
        <v>0</v>
      </c>
      <c r="K120" s="24"/>
      <c r="L120" s="24"/>
      <c r="M120" s="24"/>
    </row>
    <row r="121" spans="1:54" x14ac:dyDescent="0.25">
      <c r="A121" s="14">
        <v>78</v>
      </c>
      <c r="B121" s="15" t="s">
        <v>182</v>
      </c>
      <c r="C121" s="16" t="s">
        <v>183</v>
      </c>
      <c r="D121" s="15" t="s">
        <v>184</v>
      </c>
      <c r="E121" s="17">
        <v>0.08</v>
      </c>
      <c r="F121" s="18">
        <v>0</v>
      </c>
      <c r="G121" s="18">
        <v>122.78</v>
      </c>
      <c r="H121" s="18">
        <v>0</v>
      </c>
      <c r="I121" s="18">
        <f t="shared" si="7"/>
        <v>122.78</v>
      </c>
      <c r="J121" s="24">
        <v>0</v>
      </c>
      <c r="K121" s="24"/>
      <c r="L121" s="24"/>
      <c r="M121" s="24"/>
    </row>
    <row r="122" spans="1:54" ht="22.5" x14ac:dyDescent="0.25">
      <c r="A122" s="14">
        <v>79</v>
      </c>
      <c r="B122" s="15" t="s">
        <v>185</v>
      </c>
      <c r="C122" s="16" t="s">
        <v>186</v>
      </c>
      <c r="D122" s="15" t="s">
        <v>187</v>
      </c>
      <c r="E122" s="17">
        <v>0.01</v>
      </c>
      <c r="F122" s="18">
        <v>1.52</v>
      </c>
      <c r="G122" s="18">
        <v>0</v>
      </c>
      <c r="H122" s="18">
        <v>0.46</v>
      </c>
      <c r="I122" s="18">
        <f t="shared" si="7"/>
        <v>1.98</v>
      </c>
      <c r="J122" s="24">
        <v>0</v>
      </c>
      <c r="K122" s="24"/>
      <c r="L122" s="24"/>
      <c r="M122" s="24"/>
    </row>
    <row r="123" spans="1:54" ht="33.75" x14ac:dyDescent="0.25">
      <c r="A123" s="14">
        <v>80</v>
      </c>
      <c r="B123" s="15" t="s">
        <v>188</v>
      </c>
      <c r="C123" s="16" t="s">
        <v>189</v>
      </c>
      <c r="D123" s="15" t="s">
        <v>181</v>
      </c>
      <c r="E123" s="17">
        <v>1</v>
      </c>
      <c r="F123" s="18">
        <v>13.75</v>
      </c>
      <c r="G123" s="18">
        <v>19.079999999999998</v>
      </c>
      <c r="H123" s="18">
        <v>12.52</v>
      </c>
      <c r="I123" s="18">
        <f t="shared" si="7"/>
        <v>45.349999999999994</v>
      </c>
      <c r="J123" s="24">
        <v>0</v>
      </c>
      <c r="K123" s="24"/>
      <c r="L123" s="24"/>
      <c r="M123" s="24"/>
    </row>
    <row r="124" spans="1:54" ht="33.75" x14ac:dyDescent="0.25">
      <c r="A124" s="14">
        <v>81</v>
      </c>
      <c r="B124" s="15" t="s">
        <v>190</v>
      </c>
      <c r="C124" s="16" t="s">
        <v>191</v>
      </c>
      <c r="D124" s="15" t="s">
        <v>181</v>
      </c>
      <c r="E124" s="17">
        <v>1</v>
      </c>
      <c r="F124" s="18">
        <v>55.28</v>
      </c>
      <c r="G124" s="18">
        <v>117.04</v>
      </c>
      <c r="H124" s="18">
        <v>8.3000000000000007</v>
      </c>
      <c r="I124" s="18">
        <f t="shared" si="7"/>
        <v>180.62</v>
      </c>
      <c r="J124" s="24">
        <v>0</v>
      </c>
      <c r="K124" s="24"/>
      <c r="L124" s="24"/>
      <c r="M124" s="24"/>
    </row>
    <row r="125" spans="1:54" ht="33.75" x14ac:dyDescent="0.25">
      <c r="A125" s="14">
        <v>82</v>
      </c>
      <c r="B125" s="15" t="s">
        <v>192</v>
      </c>
      <c r="C125" s="16" t="s">
        <v>193</v>
      </c>
      <c r="D125" s="15" t="s">
        <v>181</v>
      </c>
      <c r="E125" s="17">
        <v>1</v>
      </c>
      <c r="F125" s="18">
        <v>44.82</v>
      </c>
      <c r="G125" s="18">
        <v>115.19</v>
      </c>
      <c r="H125" s="18">
        <v>7.41</v>
      </c>
      <c r="I125" s="18">
        <f t="shared" si="7"/>
        <v>167.42</v>
      </c>
      <c r="J125" s="24">
        <v>0</v>
      </c>
      <c r="K125" s="24"/>
      <c r="L125" s="24"/>
      <c r="M125" s="24"/>
    </row>
    <row r="126" spans="1:54" ht="33.75" x14ac:dyDescent="0.25">
      <c r="A126" s="14">
        <v>83</v>
      </c>
      <c r="B126" s="15" t="s">
        <v>194</v>
      </c>
      <c r="C126" s="16" t="s">
        <v>195</v>
      </c>
      <c r="D126" s="15" t="s">
        <v>181</v>
      </c>
      <c r="E126" s="17">
        <v>1</v>
      </c>
      <c r="F126" s="18">
        <v>83</v>
      </c>
      <c r="G126" s="18">
        <v>118.96</v>
      </c>
      <c r="H126" s="18">
        <v>18.260000000000002</v>
      </c>
      <c r="I126" s="18">
        <f t="shared" si="7"/>
        <v>220.21999999999997</v>
      </c>
      <c r="J126" s="24">
        <v>0</v>
      </c>
      <c r="K126" s="24"/>
      <c r="L126" s="24"/>
      <c r="M126" s="24"/>
    </row>
    <row r="127" spans="1:54" x14ac:dyDescent="0.25">
      <c r="A127" s="14">
        <v>84</v>
      </c>
      <c r="B127" s="15" t="s">
        <v>196</v>
      </c>
      <c r="C127" s="16" t="s">
        <v>197</v>
      </c>
      <c r="D127" s="15" t="s">
        <v>184</v>
      </c>
      <c r="E127" s="17">
        <v>0.1</v>
      </c>
      <c r="F127" s="18">
        <v>0</v>
      </c>
      <c r="G127" s="18">
        <v>116.48</v>
      </c>
      <c r="H127" s="18">
        <v>0</v>
      </c>
      <c r="I127" s="18">
        <f t="shared" si="7"/>
        <v>116.48</v>
      </c>
      <c r="J127" s="24">
        <v>0</v>
      </c>
      <c r="K127" s="24"/>
      <c r="L127" s="24"/>
      <c r="M127" s="24"/>
    </row>
    <row r="128" spans="1:54" ht="33.75" x14ac:dyDescent="0.25">
      <c r="A128" s="14">
        <v>85</v>
      </c>
      <c r="B128" s="15" t="s">
        <v>198</v>
      </c>
      <c r="C128" s="16" t="s">
        <v>199</v>
      </c>
      <c r="D128" s="15" t="s">
        <v>29</v>
      </c>
      <c r="E128" s="17">
        <v>1</v>
      </c>
      <c r="F128" s="18">
        <v>3.41</v>
      </c>
      <c r="G128" s="18">
        <v>10.74</v>
      </c>
      <c r="H128" s="18">
        <v>0</v>
      </c>
      <c r="I128" s="18">
        <f t="shared" si="7"/>
        <v>14.15</v>
      </c>
      <c r="J128" s="24">
        <v>0</v>
      </c>
      <c r="K128" s="24"/>
      <c r="L128" s="24"/>
      <c r="M128" s="24"/>
    </row>
    <row r="129" spans="1:54" x14ac:dyDescent="0.25">
      <c r="A129" s="14">
        <v>86</v>
      </c>
      <c r="B129" s="15" t="s">
        <v>200</v>
      </c>
      <c r="C129" s="16" t="s">
        <v>201</v>
      </c>
      <c r="D129" s="15" t="s">
        <v>32</v>
      </c>
      <c r="E129" s="17">
        <v>0.21</v>
      </c>
      <c r="F129" s="18">
        <v>0</v>
      </c>
      <c r="G129" s="18">
        <v>0.38</v>
      </c>
      <c r="H129" s="18">
        <v>0</v>
      </c>
      <c r="I129" s="18">
        <f t="shared" si="7"/>
        <v>0.38</v>
      </c>
      <c r="J129" s="24">
        <v>0</v>
      </c>
      <c r="K129" s="24"/>
      <c r="L129" s="24"/>
      <c r="M129" s="24"/>
    </row>
    <row r="130" spans="1:54" ht="22.5" x14ac:dyDescent="0.25">
      <c r="A130" s="14">
        <v>87</v>
      </c>
      <c r="B130" s="15" t="s">
        <v>202</v>
      </c>
      <c r="C130" s="16" t="s">
        <v>203</v>
      </c>
      <c r="D130" s="15" t="s">
        <v>181</v>
      </c>
      <c r="E130" s="17">
        <v>1</v>
      </c>
      <c r="F130" s="18">
        <v>23.52</v>
      </c>
      <c r="G130" s="18">
        <v>14.47</v>
      </c>
      <c r="H130" s="18">
        <v>8.4600000000000009</v>
      </c>
      <c r="I130" s="18">
        <f t="shared" si="7"/>
        <v>46.45</v>
      </c>
      <c r="J130" s="24">
        <v>0</v>
      </c>
      <c r="K130" s="24"/>
      <c r="L130" s="24"/>
      <c r="M130" s="24"/>
    </row>
    <row r="131" spans="1:54" ht="33.75" x14ac:dyDescent="0.25">
      <c r="A131" s="14">
        <v>88</v>
      </c>
      <c r="B131" s="15" t="s">
        <v>204</v>
      </c>
      <c r="C131" s="16" t="s">
        <v>205</v>
      </c>
      <c r="D131" s="15" t="s">
        <v>181</v>
      </c>
      <c r="E131" s="17">
        <v>1</v>
      </c>
      <c r="F131" s="18">
        <v>322.77</v>
      </c>
      <c r="G131" s="18">
        <v>130.51</v>
      </c>
      <c r="H131" s="18">
        <v>40.08</v>
      </c>
      <c r="I131" s="18">
        <f t="shared" si="7"/>
        <v>493.35999999999996</v>
      </c>
      <c r="J131" s="24">
        <v>0</v>
      </c>
      <c r="K131" s="24"/>
      <c r="L131" s="24"/>
      <c r="M131" s="24"/>
    </row>
    <row r="132" spans="1:54" x14ac:dyDescent="0.25">
      <c r="A132" s="14">
        <v>89</v>
      </c>
      <c r="B132" s="15" t="s">
        <v>196</v>
      </c>
      <c r="C132" s="16" t="s">
        <v>197</v>
      </c>
      <c r="D132" s="15" t="s">
        <v>184</v>
      </c>
      <c r="E132" s="17">
        <v>0.18</v>
      </c>
      <c r="F132" s="18">
        <v>0</v>
      </c>
      <c r="G132" s="18">
        <v>209.66</v>
      </c>
      <c r="H132" s="18">
        <v>0</v>
      </c>
      <c r="I132" s="18">
        <f t="shared" si="7"/>
        <v>209.66</v>
      </c>
      <c r="J132" s="24">
        <v>0</v>
      </c>
      <c r="K132" s="24"/>
      <c r="L132" s="24"/>
      <c r="M132" s="24"/>
    </row>
    <row r="133" spans="1:54" ht="33.75" x14ac:dyDescent="0.25">
      <c r="A133" s="14">
        <v>90</v>
      </c>
      <c r="B133" s="15" t="s">
        <v>206</v>
      </c>
      <c r="C133" s="16" t="s">
        <v>207</v>
      </c>
      <c r="D133" s="15" t="s">
        <v>184</v>
      </c>
      <c r="E133" s="17">
        <v>1</v>
      </c>
      <c r="F133" s="18">
        <v>501.12</v>
      </c>
      <c r="G133" s="18">
        <v>1197.49</v>
      </c>
      <c r="H133" s="18">
        <v>17.809999999999999</v>
      </c>
      <c r="I133" s="18">
        <f t="shared" si="7"/>
        <v>1716.42</v>
      </c>
      <c r="J133" s="24">
        <v>0</v>
      </c>
      <c r="K133" s="24"/>
      <c r="L133" s="24"/>
      <c r="M133" s="24"/>
    </row>
    <row r="134" spans="1:54" ht="33.75" x14ac:dyDescent="0.25">
      <c r="A134" s="14">
        <v>91</v>
      </c>
      <c r="B134" s="15" t="s">
        <v>208</v>
      </c>
      <c r="C134" s="16" t="s">
        <v>209</v>
      </c>
      <c r="D134" s="15" t="s">
        <v>181</v>
      </c>
      <c r="E134" s="17">
        <v>1</v>
      </c>
      <c r="F134" s="18">
        <v>225.74</v>
      </c>
      <c r="G134" s="18">
        <v>138.09</v>
      </c>
      <c r="H134" s="18">
        <v>21.65</v>
      </c>
      <c r="I134" s="18">
        <f t="shared" si="7"/>
        <v>385.48</v>
      </c>
      <c r="J134" s="24">
        <v>0</v>
      </c>
      <c r="K134" s="24"/>
      <c r="L134" s="24"/>
      <c r="M134" s="24"/>
    </row>
    <row r="135" spans="1:54" ht="33.75" x14ac:dyDescent="0.25">
      <c r="A135" s="14">
        <v>92</v>
      </c>
      <c r="B135" s="15" t="s">
        <v>210</v>
      </c>
      <c r="C135" s="16" t="s">
        <v>211</v>
      </c>
      <c r="D135" s="15" t="s">
        <v>181</v>
      </c>
      <c r="E135" s="17">
        <v>1</v>
      </c>
      <c r="F135" s="18">
        <v>184.95</v>
      </c>
      <c r="G135" s="18">
        <v>126.49</v>
      </c>
      <c r="H135" s="18">
        <v>34.729999999999997</v>
      </c>
      <c r="I135" s="18">
        <f t="shared" si="7"/>
        <v>346.17</v>
      </c>
      <c r="J135" s="24">
        <v>0</v>
      </c>
      <c r="K135" s="24"/>
      <c r="L135" s="24"/>
      <c r="M135" s="24"/>
    </row>
    <row r="136" spans="1:54" x14ac:dyDescent="0.25">
      <c r="A136" s="14">
        <v>93</v>
      </c>
      <c r="B136" s="15" t="s">
        <v>196</v>
      </c>
      <c r="C136" s="16" t="s">
        <v>197</v>
      </c>
      <c r="D136" s="15" t="s">
        <v>184</v>
      </c>
      <c r="E136" s="17">
        <v>0.12</v>
      </c>
      <c r="F136" s="18">
        <v>0</v>
      </c>
      <c r="G136" s="18">
        <v>139.77000000000001</v>
      </c>
      <c r="H136" s="18">
        <v>0</v>
      </c>
      <c r="I136" s="18">
        <f t="shared" si="7"/>
        <v>139.77000000000001</v>
      </c>
      <c r="J136" s="24">
        <v>0</v>
      </c>
      <c r="K136" s="24"/>
      <c r="L136" s="24"/>
      <c r="M136" s="24"/>
    </row>
    <row r="137" spans="1:54" ht="33.75" x14ac:dyDescent="0.25">
      <c r="A137" s="14">
        <v>94</v>
      </c>
      <c r="B137" s="15" t="s">
        <v>212</v>
      </c>
      <c r="C137" s="16" t="s">
        <v>213</v>
      </c>
      <c r="D137" s="15" t="s">
        <v>181</v>
      </c>
      <c r="E137" s="17">
        <v>1</v>
      </c>
      <c r="F137" s="18">
        <v>184.5</v>
      </c>
      <c r="G137" s="18">
        <v>121.81</v>
      </c>
      <c r="H137" s="18">
        <v>35.18</v>
      </c>
      <c r="I137" s="18">
        <f t="shared" si="7"/>
        <v>341.49</v>
      </c>
      <c r="J137" s="24">
        <v>0</v>
      </c>
      <c r="K137" s="24"/>
      <c r="L137" s="24"/>
      <c r="M137" s="24"/>
    </row>
    <row r="138" spans="1:54" x14ac:dyDescent="0.25">
      <c r="A138" s="14">
        <v>95</v>
      </c>
      <c r="B138" s="15" t="s">
        <v>196</v>
      </c>
      <c r="C138" s="16" t="s">
        <v>197</v>
      </c>
      <c r="D138" s="15" t="s">
        <v>184</v>
      </c>
      <c r="E138" s="17">
        <v>0.08</v>
      </c>
      <c r="F138" s="18">
        <v>0</v>
      </c>
      <c r="G138" s="18">
        <v>93.18</v>
      </c>
      <c r="H138" s="18">
        <v>0</v>
      </c>
      <c r="I138" s="18">
        <f t="shared" si="7"/>
        <v>93.18</v>
      </c>
      <c r="J138" s="24">
        <v>0</v>
      </c>
      <c r="K138" s="24"/>
      <c r="L138" s="24"/>
      <c r="M138" s="24"/>
    </row>
    <row r="139" spans="1:54" x14ac:dyDescent="0.25">
      <c r="A139" s="14">
        <v>96</v>
      </c>
      <c r="B139" s="15" t="s">
        <v>214</v>
      </c>
      <c r="C139" s="16" t="s">
        <v>215</v>
      </c>
      <c r="D139" s="15" t="s">
        <v>184</v>
      </c>
      <c r="E139" s="17">
        <v>1E-3</v>
      </c>
      <c r="F139" s="18">
        <v>0</v>
      </c>
      <c r="G139" s="18">
        <v>3.15</v>
      </c>
      <c r="H139" s="18">
        <v>0</v>
      </c>
      <c r="I139" s="18">
        <f t="shared" si="7"/>
        <v>3.15</v>
      </c>
      <c r="J139" s="24">
        <v>0</v>
      </c>
      <c r="K139" s="24"/>
      <c r="L139" s="24"/>
      <c r="M139" s="24"/>
    </row>
    <row r="140" spans="1:54" ht="33.75" x14ac:dyDescent="0.25">
      <c r="A140" s="14">
        <v>97</v>
      </c>
      <c r="B140" s="15" t="s">
        <v>216</v>
      </c>
      <c r="C140" s="16" t="s">
        <v>217</v>
      </c>
      <c r="D140" s="15" t="s">
        <v>184</v>
      </c>
      <c r="E140" s="17">
        <v>1</v>
      </c>
      <c r="F140" s="18">
        <v>358.08</v>
      </c>
      <c r="G140" s="18">
        <v>2994.62</v>
      </c>
      <c r="H140" s="18">
        <v>136.54</v>
      </c>
      <c r="I140" s="18">
        <f t="shared" si="7"/>
        <v>3489.24</v>
      </c>
      <c r="J140" s="24">
        <v>0</v>
      </c>
      <c r="K140" s="24"/>
      <c r="L140" s="24"/>
      <c r="M140" s="24"/>
    </row>
    <row r="141" spans="1:54" ht="33.75" x14ac:dyDescent="0.25">
      <c r="A141" s="14">
        <v>98</v>
      </c>
      <c r="B141" s="15" t="s">
        <v>218</v>
      </c>
      <c r="C141" s="16" t="s">
        <v>219</v>
      </c>
      <c r="D141" s="15" t="s">
        <v>184</v>
      </c>
      <c r="E141" s="17">
        <v>1</v>
      </c>
      <c r="F141" s="18">
        <v>312.39999999999998</v>
      </c>
      <c r="G141" s="18">
        <v>3038.02</v>
      </c>
      <c r="H141" s="18">
        <v>121.22</v>
      </c>
      <c r="I141" s="18">
        <f t="shared" si="7"/>
        <v>3471.64</v>
      </c>
      <c r="J141" s="24">
        <v>0</v>
      </c>
      <c r="K141" s="24"/>
      <c r="L141" s="24"/>
      <c r="M141" s="24"/>
    </row>
    <row r="142" spans="1:54" ht="33.75" x14ac:dyDescent="0.25">
      <c r="A142" s="19">
        <v>99</v>
      </c>
      <c r="B142" s="20" t="s">
        <v>220</v>
      </c>
      <c r="C142" s="21" t="s">
        <v>221</v>
      </c>
      <c r="D142" s="20" t="s">
        <v>184</v>
      </c>
      <c r="E142" s="22">
        <v>1</v>
      </c>
      <c r="F142" s="23">
        <v>392.88</v>
      </c>
      <c r="G142" s="23">
        <v>3047.37</v>
      </c>
      <c r="H142" s="23">
        <v>110.69</v>
      </c>
      <c r="I142" s="23">
        <f t="shared" si="7"/>
        <v>3550.94</v>
      </c>
      <c r="J142" s="24">
        <v>0</v>
      </c>
      <c r="K142" s="24"/>
      <c r="L142" s="24"/>
      <c r="M142" s="24"/>
    </row>
    <row r="143" spans="1:54" ht="22.5" x14ac:dyDescent="0.25">
      <c r="A143" s="7"/>
      <c r="B143" s="8"/>
      <c r="C143" s="80" t="str">
        <f>BB143</f>
        <v>Iš viso už skyrių Konstrukcijų įrengimas ir montavimas</v>
      </c>
      <c r="D143" s="81"/>
      <c r="E143" s="81"/>
      <c r="F143" s="61" t="str">
        <f>TEXT(SUM(F118:F142),"# ##0,00")</f>
        <v>2 781,54</v>
      </c>
      <c r="G143" s="61" t="str">
        <f>TEXT(SUM(G118:G142),"# ##0,00")</f>
        <v>12 004,36</v>
      </c>
      <c r="H143" s="61" t="str">
        <f>TEXT(SUM(H118:H142),"# ##0,00")</f>
        <v>771,87</v>
      </c>
      <c r="I143" s="61" t="str">
        <f>TEXT(SUM(I118:I142),"# ##0,00")</f>
        <v>15 557,77</v>
      </c>
      <c r="J143" s="24"/>
      <c r="K143" s="24"/>
      <c r="L143" s="24"/>
      <c r="M143" s="24"/>
      <c r="BB143" s="60" t="s">
        <v>297</v>
      </c>
    </row>
    <row r="144" spans="1:54" x14ac:dyDescent="0.25">
      <c r="A144" s="7"/>
      <c r="B144" s="8"/>
      <c r="C144" s="9"/>
      <c r="D144" s="8"/>
      <c r="E144" s="10"/>
      <c r="F144" s="11"/>
      <c r="G144" s="11"/>
      <c r="H144" s="11"/>
      <c r="I144" s="11"/>
      <c r="J144" s="24"/>
      <c r="K144" s="24"/>
      <c r="L144" s="24"/>
      <c r="M144" s="24"/>
    </row>
    <row r="145" spans="1:54" x14ac:dyDescent="0.25">
      <c r="A145" s="7"/>
      <c r="B145" s="8"/>
      <c r="C145" s="78" t="str">
        <f>BB145</f>
        <v>Skyrius Ardymo darbai</v>
      </c>
      <c r="D145" s="79"/>
      <c r="E145" s="79"/>
      <c r="F145" s="61"/>
      <c r="G145" s="61"/>
      <c r="H145" s="61"/>
      <c r="I145" s="61"/>
      <c r="J145" s="24"/>
      <c r="K145" s="24"/>
      <c r="L145" s="24"/>
      <c r="M145" s="24"/>
      <c r="BB145" s="60" t="s">
        <v>298</v>
      </c>
    </row>
    <row r="146" spans="1:54" ht="22.5" x14ac:dyDescent="0.25">
      <c r="A146" s="14">
        <v>100</v>
      </c>
      <c r="B146" s="15" t="s">
        <v>222</v>
      </c>
      <c r="C146" s="16" t="s">
        <v>223</v>
      </c>
      <c r="D146" s="15" t="s">
        <v>181</v>
      </c>
      <c r="E146" s="17">
        <v>1</v>
      </c>
      <c r="F146" s="18">
        <v>37.18</v>
      </c>
      <c r="G146" s="18">
        <v>0</v>
      </c>
      <c r="H146" s="18">
        <v>24.03</v>
      </c>
      <c r="I146" s="18">
        <f t="shared" ref="I146:I155" si="8">SUM(F146+G146+H146)</f>
        <v>61.21</v>
      </c>
      <c r="J146" s="24">
        <v>0</v>
      </c>
      <c r="K146" s="24"/>
      <c r="L146" s="24"/>
      <c r="M146" s="24"/>
    </row>
    <row r="147" spans="1:54" ht="22.5" x14ac:dyDescent="0.25">
      <c r="A147" s="14">
        <v>101</v>
      </c>
      <c r="B147" s="15" t="s">
        <v>224</v>
      </c>
      <c r="C147" s="16" t="s">
        <v>225</v>
      </c>
      <c r="D147" s="15" t="s">
        <v>181</v>
      </c>
      <c r="E147" s="17">
        <v>1</v>
      </c>
      <c r="F147" s="18">
        <v>332.12</v>
      </c>
      <c r="G147" s="18">
        <v>0</v>
      </c>
      <c r="H147" s="18">
        <v>139.02000000000001</v>
      </c>
      <c r="I147" s="18">
        <f t="shared" si="8"/>
        <v>471.14</v>
      </c>
      <c r="J147" s="24">
        <v>0</v>
      </c>
      <c r="K147" s="24"/>
      <c r="L147" s="24"/>
      <c r="M147" s="24"/>
    </row>
    <row r="148" spans="1:54" ht="22.5" x14ac:dyDescent="0.25">
      <c r="A148" s="14">
        <v>102</v>
      </c>
      <c r="B148" s="15" t="s">
        <v>226</v>
      </c>
      <c r="C148" s="16" t="s">
        <v>227</v>
      </c>
      <c r="D148" s="15" t="s">
        <v>181</v>
      </c>
      <c r="E148" s="17">
        <v>1</v>
      </c>
      <c r="F148" s="18">
        <v>141.80000000000001</v>
      </c>
      <c r="G148" s="18">
        <v>2.39</v>
      </c>
      <c r="H148" s="18">
        <v>60.57</v>
      </c>
      <c r="I148" s="18">
        <f t="shared" si="8"/>
        <v>204.76</v>
      </c>
      <c r="J148" s="24">
        <v>0</v>
      </c>
      <c r="K148" s="24"/>
      <c r="L148" s="24"/>
      <c r="M148" s="24"/>
    </row>
    <row r="149" spans="1:54" ht="22.5" x14ac:dyDescent="0.25">
      <c r="A149" s="14">
        <v>103</v>
      </c>
      <c r="B149" s="15" t="s">
        <v>228</v>
      </c>
      <c r="C149" s="16" t="s">
        <v>229</v>
      </c>
      <c r="D149" s="15" t="s">
        <v>24</v>
      </c>
      <c r="E149" s="17">
        <v>0.01</v>
      </c>
      <c r="F149" s="18">
        <v>5.76</v>
      </c>
      <c r="G149" s="18">
        <v>0</v>
      </c>
      <c r="H149" s="18">
        <v>0</v>
      </c>
      <c r="I149" s="18">
        <f t="shared" si="8"/>
        <v>5.76</v>
      </c>
      <c r="J149" s="24">
        <v>0</v>
      </c>
      <c r="K149" s="24"/>
      <c r="L149" s="24"/>
      <c r="M149" s="24"/>
    </row>
    <row r="150" spans="1:54" ht="22.5" x14ac:dyDescent="0.25">
      <c r="A150" s="14">
        <v>104</v>
      </c>
      <c r="B150" s="15" t="s">
        <v>230</v>
      </c>
      <c r="C150" s="16" t="s">
        <v>231</v>
      </c>
      <c r="D150" s="15" t="s">
        <v>24</v>
      </c>
      <c r="E150" s="17">
        <v>0.01</v>
      </c>
      <c r="F150" s="18">
        <v>1.38</v>
      </c>
      <c r="G150" s="18">
        <v>0</v>
      </c>
      <c r="H150" s="18">
        <v>0</v>
      </c>
      <c r="I150" s="18">
        <f t="shared" si="8"/>
        <v>1.38</v>
      </c>
      <c r="J150" s="24">
        <v>0</v>
      </c>
      <c r="K150" s="24"/>
      <c r="L150" s="24"/>
      <c r="M150" s="24"/>
    </row>
    <row r="151" spans="1:54" ht="22.5" x14ac:dyDescent="0.25">
      <c r="A151" s="14">
        <v>105</v>
      </c>
      <c r="B151" s="15" t="s">
        <v>232</v>
      </c>
      <c r="C151" s="16" t="s">
        <v>233</v>
      </c>
      <c r="D151" s="15" t="s">
        <v>24</v>
      </c>
      <c r="E151" s="17">
        <v>0.01</v>
      </c>
      <c r="F151" s="18">
        <v>1.2</v>
      </c>
      <c r="G151" s="18">
        <v>0</v>
      </c>
      <c r="H151" s="18">
        <v>0</v>
      </c>
      <c r="I151" s="18">
        <f t="shared" si="8"/>
        <v>1.2</v>
      </c>
      <c r="J151" s="24">
        <v>0</v>
      </c>
      <c r="K151" s="24"/>
      <c r="L151" s="24"/>
      <c r="M151" s="24"/>
    </row>
    <row r="152" spans="1:54" ht="22.5" x14ac:dyDescent="0.25">
      <c r="A152" s="14">
        <v>106</v>
      </c>
      <c r="B152" s="15" t="s">
        <v>234</v>
      </c>
      <c r="C152" s="16" t="s">
        <v>235</v>
      </c>
      <c r="D152" s="15" t="s">
        <v>24</v>
      </c>
      <c r="E152" s="17">
        <v>0.01</v>
      </c>
      <c r="F152" s="18">
        <v>4.22</v>
      </c>
      <c r="G152" s="18">
        <v>0</v>
      </c>
      <c r="H152" s="18">
        <v>0</v>
      </c>
      <c r="I152" s="18">
        <f t="shared" si="8"/>
        <v>4.22</v>
      </c>
      <c r="J152" s="24">
        <v>0</v>
      </c>
      <c r="K152" s="24"/>
      <c r="L152" s="24"/>
      <c r="M152" s="24"/>
    </row>
    <row r="153" spans="1:54" ht="22.5" x14ac:dyDescent="0.25">
      <c r="A153" s="14">
        <v>107</v>
      </c>
      <c r="B153" s="15" t="s">
        <v>236</v>
      </c>
      <c r="C153" s="16" t="s">
        <v>237</v>
      </c>
      <c r="D153" s="15" t="s">
        <v>24</v>
      </c>
      <c r="E153" s="17">
        <v>0.01</v>
      </c>
      <c r="F153" s="18">
        <v>40.53</v>
      </c>
      <c r="G153" s="18">
        <v>0</v>
      </c>
      <c r="H153" s="18">
        <v>14.99</v>
      </c>
      <c r="I153" s="18">
        <f t="shared" si="8"/>
        <v>55.52</v>
      </c>
      <c r="J153" s="24">
        <v>0</v>
      </c>
      <c r="K153" s="24"/>
      <c r="L153" s="24"/>
      <c r="M153" s="24"/>
    </row>
    <row r="154" spans="1:54" ht="22.5" x14ac:dyDescent="0.25">
      <c r="A154" s="14">
        <v>108</v>
      </c>
      <c r="B154" s="15" t="s">
        <v>238</v>
      </c>
      <c r="C154" s="16" t="s">
        <v>239</v>
      </c>
      <c r="D154" s="15" t="s">
        <v>184</v>
      </c>
      <c r="E154" s="17">
        <v>1</v>
      </c>
      <c r="F154" s="18">
        <v>16.14</v>
      </c>
      <c r="G154" s="18">
        <v>0</v>
      </c>
      <c r="H154" s="18">
        <v>0</v>
      </c>
      <c r="I154" s="18">
        <f t="shared" si="8"/>
        <v>16.14</v>
      </c>
      <c r="J154" s="24">
        <v>0</v>
      </c>
      <c r="K154" s="24"/>
      <c r="L154" s="24"/>
      <c r="M154" s="24"/>
    </row>
    <row r="155" spans="1:54" ht="33.75" x14ac:dyDescent="0.25">
      <c r="A155" s="19">
        <v>109</v>
      </c>
      <c r="B155" s="20" t="s">
        <v>240</v>
      </c>
      <c r="C155" s="21" t="s">
        <v>241</v>
      </c>
      <c r="D155" s="20" t="s">
        <v>184</v>
      </c>
      <c r="E155" s="22">
        <v>1</v>
      </c>
      <c r="F155" s="23">
        <v>13.67</v>
      </c>
      <c r="G155" s="23">
        <v>0</v>
      </c>
      <c r="H155" s="23">
        <v>28.35</v>
      </c>
      <c r="I155" s="23">
        <f t="shared" si="8"/>
        <v>42.02</v>
      </c>
      <c r="J155" s="24">
        <v>0</v>
      </c>
      <c r="K155" s="24"/>
      <c r="L155" s="24"/>
      <c r="M155" s="24"/>
    </row>
    <row r="156" spans="1:54" x14ac:dyDescent="0.25">
      <c r="A156" s="7"/>
      <c r="B156" s="8"/>
      <c r="C156" s="80" t="str">
        <f>BB156</f>
        <v>Iš viso už skyrių Ardymo darbai</v>
      </c>
      <c r="D156" s="81"/>
      <c r="E156" s="81"/>
      <c r="F156" s="61" t="str">
        <f>TEXT(SUM(F145:F155),"# ##0,00")</f>
        <v>594,00</v>
      </c>
      <c r="G156" s="61" t="str">
        <f>TEXT(SUM(G145:G155),"# ##0,00")</f>
        <v>2,39</v>
      </c>
      <c r="H156" s="61" t="str">
        <f>TEXT(SUM(H145:H155),"# ##0,00")</f>
        <v>266,96</v>
      </c>
      <c r="I156" s="61" t="str">
        <f>TEXT(SUM(I145:I155),"# ##0,00")</f>
        <v>863,35</v>
      </c>
      <c r="J156" s="24"/>
      <c r="K156" s="24"/>
      <c r="L156" s="24"/>
      <c r="M156" s="24"/>
      <c r="BB156" s="60" t="s">
        <v>299</v>
      </c>
    </row>
    <row r="157" spans="1:54" x14ac:dyDescent="0.25">
      <c r="A157" s="7"/>
      <c r="B157" s="8"/>
      <c r="C157" s="9"/>
      <c r="D157" s="8"/>
      <c r="E157" s="10"/>
      <c r="F157" s="11"/>
      <c r="G157" s="11"/>
      <c r="H157" s="11"/>
      <c r="I157" s="11"/>
      <c r="J157" s="24"/>
      <c r="K157" s="24"/>
      <c r="L157" s="24"/>
      <c r="M157" s="24"/>
    </row>
    <row r="158" spans="1:54" x14ac:dyDescent="0.25">
      <c r="A158" s="7"/>
      <c r="B158" s="8"/>
      <c r="C158" s="78" t="str">
        <f>BB158</f>
        <v>Skyrius Lauko vandentiekio tinklai</v>
      </c>
      <c r="D158" s="79"/>
      <c r="E158" s="79"/>
      <c r="F158" s="61"/>
      <c r="G158" s="61"/>
      <c r="H158" s="61"/>
      <c r="I158" s="61"/>
      <c r="J158" s="24"/>
      <c r="K158" s="24"/>
      <c r="L158" s="24"/>
      <c r="M158" s="24"/>
      <c r="BB158" s="60" t="s">
        <v>300</v>
      </c>
    </row>
    <row r="159" spans="1:54" ht="45" x14ac:dyDescent="0.25">
      <c r="A159" s="14">
        <v>110</v>
      </c>
      <c r="B159" s="15" t="s">
        <v>242</v>
      </c>
      <c r="C159" s="16" t="s">
        <v>243</v>
      </c>
      <c r="D159" s="15" t="s">
        <v>37</v>
      </c>
      <c r="E159" s="17">
        <v>1</v>
      </c>
      <c r="F159" s="18">
        <v>2.86</v>
      </c>
      <c r="G159" s="18">
        <v>0.25</v>
      </c>
      <c r="H159" s="18">
        <v>2.13</v>
      </c>
      <c r="I159" s="18">
        <f t="shared" ref="I159:I171" si="9">SUM(F159+G159+H159)</f>
        <v>5.24</v>
      </c>
      <c r="J159" s="24">
        <v>0</v>
      </c>
      <c r="K159" s="24"/>
      <c r="L159" s="24"/>
      <c r="M159" s="24"/>
    </row>
    <row r="160" spans="1:54" ht="22.5" x14ac:dyDescent="0.25">
      <c r="A160" s="14">
        <v>111</v>
      </c>
      <c r="B160" s="15" t="s">
        <v>244</v>
      </c>
      <c r="C160" s="16" t="s">
        <v>245</v>
      </c>
      <c r="D160" s="15" t="s">
        <v>37</v>
      </c>
      <c r="E160" s="17">
        <v>1</v>
      </c>
      <c r="F160" s="18">
        <v>0</v>
      </c>
      <c r="G160" s="18">
        <v>8.6999999999999993</v>
      </c>
      <c r="H160" s="18">
        <v>0</v>
      </c>
      <c r="I160" s="18">
        <f t="shared" si="9"/>
        <v>8.6999999999999993</v>
      </c>
      <c r="J160" s="24">
        <v>0</v>
      </c>
      <c r="K160" s="24"/>
      <c r="L160" s="24"/>
      <c r="M160" s="24"/>
    </row>
    <row r="161" spans="1:54" ht="33.75" x14ac:dyDescent="0.25">
      <c r="A161" s="14">
        <v>112</v>
      </c>
      <c r="B161" s="15" t="s">
        <v>246</v>
      </c>
      <c r="C161" s="16" t="s">
        <v>247</v>
      </c>
      <c r="D161" s="15" t="s">
        <v>78</v>
      </c>
      <c r="E161" s="17">
        <v>1</v>
      </c>
      <c r="F161" s="18">
        <v>2.23</v>
      </c>
      <c r="G161" s="18">
        <v>0.12</v>
      </c>
      <c r="H161" s="18">
        <v>0</v>
      </c>
      <c r="I161" s="18">
        <f t="shared" si="9"/>
        <v>2.35</v>
      </c>
      <c r="J161" s="24">
        <v>0</v>
      </c>
      <c r="K161" s="24"/>
      <c r="L161" s="24"/>
      <c r="M161" s="24"/>
    </row>
    <row r="162" spans="1:54" x14ac:dyDescent="0.25">
      <c r="A162" s="14">
        <v>113</v>
      </c>
      <c r="B162" s="15" t="s">
        <v>200</v>
      </c>
      <c r="C162" s="16" t="s">
        <v>201</v>
      </c>
      <c r="D162" s="15" t="s">
        <v>32</v>
      </c>
      <c r="E162" s="17">
        <v>1.4999999999999999E-2</v>
      </c>
      <c r="F162" s="18">
        <v>0</v>
      </c>
      <c r="G162" s="18">
        <v>0.03</v>
      </c>
      <c r="H162" s="18">
        <v>0</v>
      </c>
      <c r="I162" s="18">
        <f t="shared" si="9"/>
        <v>0.03</v>
      </c>
      <c r="J162" s="24">
        <v>0</v>
      </c>
      <c r="K162" s="24"/>
      <c r="L162" s="24"/>
      <c r="M162" s="24"/>
    </row>
    <row r="163" spans="1:54" ht="45" x14ac:dyDescent="0.25">
      <c r="A163" s="14">
        <v>114</v>
      </c>
      <c r="B163" s="15" t="s">
        <v>248</v>
      </c>
      <c r="C163" s="16" t="s">
        <v>249</v>
      </c>
      <c r="D163" s="15" t="s">
        <v>78</v>
      </c>
      <c r="E163" s="17">
        <v>1</v>
      </c>
      <c r="F163" s="18">
        <v>23.09</v>
      </c>
      <c r="G163" s="18">
        <v>0.89</v>
      </c>
      <c r="H163" s="18">
        <v>7.82</v>
      </c>
      <c r="I163" s="18">
        <f t="shared" si="9"/>
        <v>31.8</v>
      </c>
      <c r="J163" s="24">
        <v>0</v>
      </c>
      <c r="K163" s="24"/>
      <c r="L163" s="24"/>
      <c r="M163" s="24"/>
    </row>
    <row r="164" spans="1:54" x14ac:dyDescent="0.25">
      <c r="A164" s="14">
        <v>115</v>
      </c>
      <c r="B164" s="15" t="s">
        <v>200</v>
      </c>
      <c r="C164" s="16" t="s">
        <v>201</v>
      </c>
      <c r="D164" s="15" t="s">
        <v>32</v>
      </c>
      <c r="E164" s="17">
        <v>0.04</v>
      </c>
      <c r="F164" s="18">
        <v>0</v>
      </c>
      <c r="G164" s="18">
        <v>7.0000000000000007E-2</v>
      </c>
      <c r="H164" s="18">
        <v>0</v>
      </c>
      <c r="I164" s="18">
        <f t="shared" si="9"/>
        <v>7.0000000000000007E-2</v>
      </c>
      <c r="J164" s="24">
        <v>0</v>
      </c>
      <c r="K164" s="24"/>
      <c r="L164" s="24"/>
      <c r="M164" s="24"/>
    </row>
    <row r="165" spans="1:54" ht="22.5" x14ac:dyDescent="0.25">
      <c r="A165" s="14">
        <v>116</v>
      </c>
      <c r="B165" s="15" t="s">
        <v>244</v>
      </c>
      <c r="C165" s="16" t="s">
        <v>245</v>
      </c>
      <c r="D165" s="15" t="s">
        <v>37</v>
      </c>
      <c r="E165" s="17">
        <v>1</v>
      </c>
      <c r="F165" s="18">
        <v>0</v>
      </c>
      <c r="G165" s="18">
        <v>8.6999999999999993</v>
      </c>
      <c r="H165" s="18">
        <v>0</v>
      </c>
      <c r="I165" s="18">
        <f t="shared" si="9"/>
        <v>8.6999999999999993</v>
      </c>
      <c r="J165" s="24">
        <v>0</v>
      </c>
      <c r="K165" s="24"/>
      <c r="L165" s="24"/>
      <c r="M165" s="24"/>
    </row>
    <row r="166" spans="1:54" ht="33.75" x14ac:dyDescent="0.25">
      <c r="A166" s="14">
        <v>117</v>
      </c>
      <c r="B166" s="15" t="s">
        <v>250</v>
      </c>
      <c r="C166" s="16" t="s">
        <v>251</v>
      </c>
      <c r="D166" s="15" t="s">
        <v>40</v>
      </c>
      <c r="E166" s="17">
        <v>0.01</v>
      </c>
      <c r="F166" s="18">
        <v>1.5</v>
      </c>
      <c r="G166" s="18">
        <v>0.01</v>
      </c>
      <c r="H166" s="18">
        <v>0.32</v>
      </c>
      <c r="I166" s="18">
        <f t="shared" si="9"/>
        <v>1.83</v>
      </c>
      <c r="J166" s="24">
        <v>0</v>
      </c>
      <c r="K166" s="24"/>
      <c r="L166" s="24"/>
      <c r="M166" s="24"/>
    </row>
    <row r="167" spans="1:54" ht="45" x14ac:dyDescent="0.25">
      <c r="A167" s="14">
        <v>118</v>
      </c>
      <c r="B167" s="15" t="s">
        <v>252</v>
      </c>
      <c r="C167" s="16" t="s">
        <v>253</v>
      </c>
      <c r="D167" s="15" t="s">
        <v>181</v>
      </c>
      <c r="E167" s="17">
        <v>1</v>
      </c>
      <c r="F167" s="18">
        <v>182.29</v>
      </c>
      <c r="G167" s="18">
        <v>703.15</v>
      </c>
      <c r="H167" s="18">
        <v>80.150000000000006</v>
      </c>
      <c r="I167" s="18">
        <f t="shared" si="9"/>
        <v>965.58999999999992</v>
      </c>
      <c r="J167" s="24">
        <v>0</v>
      </c>
      <c r="K167" s="24"/>
      <c r="L167" s="24"/>
      <c r="M167" s="24"/>
    </row>
    <row r="168" spans="1:54" x14ac:dyDescent="0.25">
      <c r="A168" s="14">
        <v>119</v>
      </c>
      <c r="B168" s="15" t="s">
        <v>254</v>
      </c>
      <c r="C168" s="16" t="s">
        <v>255</v>
      </c>
      <c r="D168" s="15" t="s">
        <v>78</v>
      </c>
      <c r="E168" s="17">
        <v>1</v>
      </c>
      <c r="F168" s="18">
        <v>0</v>
      </c>
      <c r="G168" s="18">
        <v>186.18</v>
      </c>
      <c r="H168" s="18">
        <v>0</v>
      </c>
      <c r="I168" s="18">
        <f t="shared" si="9"/>
        <v>186.18</v>
      </c>
      <c r="J168" s="24">
        <v>0</v>
      </c>
      <c r="K168" s="24"/>
      <c r="L168" s="24"/>
      <c r="M168" s="24"/>
    </row>
    <row r="169" spans="1:54" x14ac:dyDescent="0.25">
      <c r="A169" s="14">
        <v>120</v>
      </c>
      <c r="B169" s="15" t="s">
        <v>196</v>
      </c>
      <c r="C169" s="16" t="s">
        <v>197</v>
      </c>
      <c r="D169" s="15" t="s">
        <v>184</v>
      </c>
      <c r="E169" s="17">
        <v>0.1</v>
      </c>
      <c r="F169" s="18">
        <v>0</v>
      </c>
      <c r="G169" s="18">
        <v>116.48</v>
      </c>
      <c r="H169" s="18">
        <v>0</v>
      </c>
      <c r="I169" s="18">
        <f t="shared" si="9"/>
        <v>116.48</v>
      </c>
      <c r="J169" s="24">
        <v>0</v>
      </c>
      <c r="K169" s="24"/>
      <c r="L169" s="24"/>
      <c r="M169" s="24"/>
    </row>
    <row r="170" spans="1:54" ht="22.5" x14ac:dyDescent="0.25">
      <c r="A170" s="14">
        <v>121</v>
      </c>
      <c r="B170" s="15" t="s">
        <v>256</v>
      </c>
      <c r="C170" s="16" t="s">
        <v>257</v>
      </c>
      <c r="D170" s="15" t="s">
        <v>78</v>
      </c>
      <c r="E170" s="17">
        <v>1</v>
      </c>
      <c r="F170" s="18">
        <v>13.64</v>
      </c>
      <c r="G170" s="18">
        <v>4.9800000000000004</v>
      </c>
      <c r="H170" s="18">
        <v>0</v>
      </c>
      <c r="I170" s="18">
        <f t="shared" si="9"/>
        <v>18.62</v>
      </c>
      <c r="J170" s="24">
        <v>0</v>
      </c>
      <c r="K170" s="24"/>
      <c r="L170" s="24"/>
      <c r="M170" s="24"/>
    </row>
    <row r="171" spans="1:54" x14ac:dyDescent="0.25">
      <c r="A171" s="19">
        <v>122</v>
      </c>
      <c r="B171" s="20" t="s">
        <v>258</v>
      </c>
      <c r="C171" s="21" t="s">
        <v>259</v>
      </c>
      <c r="D171" s="20" t="s">
        <v>78</v>
      </c>
      <c r="E171" s="22">
        <v>1</v>
      </c>
      <c r="F171" s="23">
        <v>0</v>
      </c>
      <c r="G171" s="23">
        <v>700</v>
      </c>
      <c r="H171" s="23">
        <v>0</v>
      </c>
      <c r="I171" s="23">
        <f t="shared" si="9"/>
        <v>700</v>
      </c>
      <c r="J171" s="24">
        <v>0</v>
      </c>
      <c r="K171" s="24"/>
      <c r="L171" s="24"/>
      <c r="M171" s="24"/>
    </row>
    <row r="172" spans="1:54" x14ac:dyDescent="0.25">
      <c r="A172" s="7"/>
      <c r="B172" s="8"/>
      <c r="C172" s="80" t="str">
        <f>BB172</f>
        <v>Iš viso už skyrių Lauko vandentiekio tinklai</v>
      </c>
      <c r="D172" s="81"/>
      <c r="E172" s="81"/>
      <c r="F172" s="61" t="str">
        <f>TEXT(SUM(F158:F171),"# ##0,00")</f>
        <v>225,61</v>
      </c>
      <c r="G172" s="61" t="str">
        <f>TEXT(SUM(G158:G171),"# ##0,00")</f>
        <v>1 729,56</v>
      </c>
      <c r="H172" s="61" t="str">
        <f>TEXT(SUM(H158:H171),"# ##0,00")</f>
        <v>90,42</v>
      </c>
      <c r="I172" s="61" t="str">
        <f>TEXT(SUM(I158:I171),"# ##0,00")</f>
        <v>2 045,59</v>
      </c>
      <c r="J172" s="24"/>
      <c r="K172" s="24"/>
      <c r="L172" s="24"/>
      <c r="M172" s="24"/>
      <c r="BB172" s="60" t="s">
        <v>301</v>
      </c>
    </row>
    <row r="173" spans="1:54" x14ac:dyDescent="0.25">
      <c r="A173" s="7"/>
      <c r="B173" s="8"/>
      <c r="C173" s="9"/>
      <c r="D173" s="8"/>
      <c r="E173" s="10"/>
      <c r="F173" s="11"/>
      <c r="G173" s="11"/>
      <c r="H173" s="11"/>
      <c r="I173" s="11"/>
      <c r="J173" s="24"/>
      <c r="K173" s="24"/>
      <c r="L173" s="24"/>
      <c r="M173" s="24"/>
    </row>
    <row r="174" spans="1:54" x14ac:dyDescent="0.25">
      <c r="A174" s="7"/>
      <c r="B174" s="8"/>
      <c r="C174" s="78" t="str">
        <f>BB174</f>
        <v>Skyrius Lauko nuotekų tinklai</v>
      </c>
      <c r="D174" s="79"/>
      <c r="E174" s="79"/>
      <c r="F174" s="61"/>
      <c r="G174" s="61"/>
      <c r="H174" s="61"/>
      <c r="I174" s="61"/>
      <c r="J174" s="24"/>
      <c r="K174" s="24"/>
      <c r="L174" s="24"/>
      <c r="M174" s="24"/>
      <c r="BB174" s="60" t="s">
        <v>302</v>
      </c>
    </row>
    <row r="175" spans="1:54" ht="33.75" x14ac:dyDescent="0.25">
      <c r="A175" s="14">
        <v>123</v>
      </c>
      <c r="B175" s="15" t="s">
        <v>260</v>
      </c>
      <c r="C175" s="16" t="s">
        <v>261</v>
      </c>
      <c r="D175" s="15" t="s">
        <v>40</v>
      </c>
      <c r="E175" s="17">
        <v>0.01</v>
      </c>
      <c r="F175" s="18">
        <v>1.48</v>
      </c>
      <c r="G175" s="18">
        <v>0</v>
      </c>
      <c r="H175" s="18">
        <v>0</v>
      </c>
      <c r="I175" s="18">
        <f t="shared" ref="I175:I182" si="10">SUM(F175+G175+H175)</f>
        <v>1.48</v>
      </c>
      <c r="J175" s="24">
        <v>0</v>
      </c>
      <c r="K175" s="24"/>
      <c r="L175" s="24"/>
      <c r="M175" s="24"/>
    </row>
    <row r="176" spans="1:54" ht="22.5" x14ac:dyDescent="0.25">
      <c r="A176" s="14">
        <v>124</v>
      </c>
      <c r="B176" s="15" t="s">
        <v>262</v>
      </c>
      <c r="C176" s="16" t="s">
        <v>263</v>
      </c>
      <c r="D176" s="15" t="s">
        <v>78</v>
      </c>
      <c r="E176" s="17">
        <v>1</v>
      </c>
      <c r="F176" s="18">
        <v>0</v>
      </c>
      <c r="G176" s="18">
        <v>10.119999999999999</v>
      </c>
      <c r="H176" s="18">
        <v>0</v>
      </c>
      <c r="I176" s="18">
        <f t="shared" si="10"/>
        <v>10.119999999999999</v>
      </c>
      <c r="J176" s="24">
        <v>0</v>
      </c>
      <c r="K176" s="24"/>
      <c r="L176" s="24"/>
      <c r="M176" s="24"/>
    </row>
    <row r="177" spans="1:54" ht="33.75" x14ac:dyDescent="0.25">
      <c r="A177" s="14">
        <v>125</v>
      </c>
      <c r="B177" s="15" t="s">
        <v>264</v>
      </c>
      <c r="C177" s="16" t="s">
        <v>265</v>
      </c>
      <c r="D177" s="15" t="s">
        <v>37</v>
      </c>
      <c r="E177" s="17">
        <v>1</v>
      </c>
      <c r="F177" s="18">
        <v>2.73</v>
      </c>
      <c r="G177" s="18">
        <v>4.2300000000000004</v>
      </c>
      <c r="H177" s="18">
        <v>0</v>
      </c>
      <c r="I177" s="18">
        <f t="shared" si="10"/>
        <v>6.9600000000000009</v>
      </c>
      <c r="J177" s="24">
        <v>0</v>
      </c>
      <c r="K177" s="24"/>
      <c r="L177" s="24"/>
      <c r="M177" s="24"/>
    </row>
    <row r="178" spans="1:54" ht="33.75" x14ac:dyDescent="0.25">
      <c r="A178" s="14">
        <v>126</v>
      </c>
      <c r="B178" s="15" t="s">
        <v>266</v>
      </c>
      <c r="C178" s="16" t="s">
        <v>267</v>
      </c>
      <c r="D178" s="15" t="s">
        <v>78</v>
      </c>
      <c r="E178" s="17">
        <v>1</v>
      </c>
      <c r="F178" s="18">
        <v>9.39</v>
      </c>
      <c r="G178" s="18">
        <v>1.1299999999999999</v>
      </c>
      <c r="H178" s="18">
        <v>0</v>
      </c>
      <c r="I178" s="18">
        <f t="shared" si="10"/>
        <v>10.52</v>
      </c>
      <c r="J178" s="24">
        <v>0</v>
      </c>
      <c r="K178" s="24"/>
      <c r="L178" s="24"/>
      <c r="M178" s="24"/>
    </row>
    <row r="179" spans="1:54" ht="33.75" x14ac:dyDescent="0.25">
      <c r="A179" s="14">
        <v>127</v>
      </c>
      <c r="B179" s="15" t="s">
        <v>268</v>
      </c>
      <c r="C179" s="16" t="s">
        <v>269</v>
      </c>
      <c r="D179" s="15" t="s">
        <v>78</v>
      </c>
      <c r="E179" s="17">
        <v>1</v>
      </c>
      <c r="F179" s="18">
        <v>0</v>
      </c>
      <c r="G179" s="18">
        <v>210.06</v>
      </c>
      <c r="H179" s="18">
        <v>0</v>
      </c>
      <c r="I179" s="18">
        <f t="shared" si="10"/>
        <v>210.06</v>
      </c>
      <c r="J179" s="24">
        <v>0</v>
      </c>
      <c r="K179" s="24"/>
      <c r="L179" s="24"/>
      <c r="M179" s="24"/>
    </row>
    <row r="180" spans="1:54" ht="33.75" x14ac:dyDescent="0.25">
      <c r="A180" s="14">
        <v>128</v>
      </c>
      <c r="B180" s="15" t="s">
        <v>270</v>
      </c>
      <c r="C180" s="16" t="s">
        <v>271</v>
      </c>
      <c r="D180" s="15" t="s">
        <v>78</v>
      </c>
      <c r="E180" s="17">
        <v>1</v>
      </c>
      <c r="F180" s="18">
        <v>45.28</v>
      </c>
      <c r="G180" s="18">
        <v>186.18</v>
      </c>
      <c r="H180" s="18">
        <v>0</v>
      </c>
      <c r="I180" s="18">
        <f t="shared" si="10"/>
        <v>231.46</v>
      </c>
      <c r="J180" s="24">
        <v>0</v>
      </c>
      <c r="K180" s="24"/>
      <c r="L180" s="24"/>
      <c r="M180" s="24"/>
    </row>
    <row r="181" spans="1:54" ht="22.5" x14ac:dyDescent="0.25">
      <c r="A181" s="14">
        <v>129</v>
      </c>
      <c r="B181" s="15" t="s">
        <v>272</v>
      </c>
      <c r="C181" s="16" t="s">
        <v>273</v>
      </c>
      <c r="D181" s="15" t="s">
        <v>78</v>
      </c>
      <c r="E181" s="17">
        <v>1</v>
      </c>
      <c r="F181" s="18">
        <v>0</v>
      </c>
      <c r="G181" s="18">
        <v>120.63</v>
      </c>
      <c r="H181" s="18">
        <v>0</v>
      </c>
      <c r="I181" s="18">
        <f t="shared" si="10"/>
        <v>120.63</v>
      </c>
      <c r="J181" s="24">
        <v>0</v>
      </c>
      <c r="K181" s="24"/>
      <c r="L181" s="24"/>
      <c r="M181" s="24"/>
    </row>
    <row r="182" spans="1:54" ht="22.5" x14ac:dyDescent="0.25">
      <c r="A182" s="19">
        <v>130</v>
      </c>
      <c r="B182" s="20" t="s">
        <v>274</v>
      </c>
      <c r="C182" s="21" t="s">
        <v>275</v>
      </c>
      <c r="D182" s="20" t="s">
        <v>78</v>
      </c>
      <c r="E182" s="22">
        <v>1</v>
      </c>
      <c r="F182" s="23">
        <v>0</v>
      </c>
      <c r="G182" s="23">
        <v>52.18</v>
      </c>
      <c r="H182" s="23">
        <v>0</v>
      </c>
      <c r="I182" s="23">
        <f t="shared" si="10"/>
        <v>52.18</v>
      </c>
      <c r="J182" s="24">
        <v>0</v>
      </c>
      <c r="K182" s="24"/>
      <c r="L182" s="24"/>
      <c r="M182" s="24"/>
    </row>
    <row r="183" spans="1:54" x14ac:dyDescent="0.25">
      <c r="A183" s="7"/>
      <c r="B183" s="8"/>
      <c r="C183" s="80" t="str">
        <f>BB183</f>
        <v>Iš viso už skyrių Lauko nuotekų tinklai</v>
      </c>
      <c r="D183" s="81"/>
      <c r="E183" s="81"/>
      <c r="F183" s="61" t="str">
        <f>TEXT(SUM(F174:F182),"# ##0,00")</f>
        <v>58,88</v>
      </c>
      <c r="G183" s="61" t="str">
        <f>TEXT(SUM(G174:G182),"# ##0,00")</f>
        <v>584,53</v>
      </c>
      <c r="H183" s="61" t="str">
        <f>TEXT(SUM(H174:H182),"# ##0,00")</f>
        <v>0,00</v>
      </c>
      <c r="I183" s="61" t="str">
        <f>TEXT(SUM(I174:I182),"# ##0,00")</f>
        <v>643,41</v>
      </c>
      <c r="J183" s="24"/>
      <c r="K183" s="24"/>
      <c r="L183" s="24"/>
      <c r="M183" s="24"/>
      <c r="BB183" s="60" t="s">
        <v>303</v>
      </c>
    </row>
    <row r="184" spans="1:54" x14ac:dyDescent="0.25">
      <c r="A184" s="7"/>
      <c r="B184" s="8"/>
      <c r="C184" s="9"/>
      <c r="D184" s="8"/>
      <c r="E184" s="10"/>
      <c r="F184" s="11"/>
      <c r="G184" s="11"/>
      <c r="H184" s="11"/>
      <c r="I184" s="11"/>
      <c r="J184" s="24"/>
      <c r="K184" s="24"/>
      <c r="L184" s="24"/>
      <c r="M184" s="24"/>
    </row>
    <row r="185" spans="1:54" x14ac:dyDescent="0.25">
      <c r="A185" s="25"/>
      <c r="B185" s="63" t="s">
        <v>304</v>
      </c>
      <c r="C185" s="64"/>
      <c r="D185" s="65"/>
      <c r="E185" s="65"/>
      <c r="F185" s="42">
        <f ca="1">SUM(F$9:OFFSET(F185,-1,0))</f>
        <v>4079.0000000000005</v>
      </c>
      <c r="G185" s="42">
        <f ca="1">SUM(G$9:OFFSET(G185,-1,0)) - 0</f>
        <v>15847.509999999998</v>
      </c>
      <c r="H185" s="42">
        <f ca="1">SUM(H$9:OFFSET(H185,-1,0))</f>
        <v>1132.98</v>
      </c>
      <c r="I185" s="31">
        <f ca="1">ROUND(F185+G185+H185,2)</f>
        <v>21059.49</v>
      </c>
      <c r="J185" s="62"/>
    </row>
    <row r="186" spans="1:54" x14ac:dyDescent="0.25">
      <c r="A186" s="28"/>
      <c r="B186" s="29"/>
      <c r="C186" s="30" t="s">
        <v>305</v>
      </c>
      <c r="D186" s="27"/>
      <c r="E186" s="27"/>
      <c r="F186" s="32">
        <v>0.08</v>
      </c>
      <c r="G186" s="33"/>
      <c r="H186" s="33"/>
      <c r="I186" s="31">
        <f ca="1">ROUND(ROUND(F185,2)*F186,2)</f>
        <v>326.32</v>
      </c>
      <c r="J186" s="32"/>
    </row>
    <row r="187" spans="1:54" x14ac:dyDescent="0.25">
      <c r="A187" s="28"/>
      <c r="B187" s="34"/>
      <c r="C187" s="35" t="s">
        <v>306</v>
      </c>
      <c r="D187" s="27"/>
      <c r="E187" s="27"/>
      <c r="F187" s="33"/>
      <c r="G187" s="32">
        <v>0.03</v>
      </c>
      <c r="H187" s="33"/>
      <c r="I187" s="31">
        <f ca="1">ROUND(G187*ROUND(G185,2),2)</f>
        <v>475.43</v>
      </c>
      <c r="J187" s="32"/>
    </row>
    <row r="188" spans="1:54" x14ac:dyDescent="0.25">
      <c r="A188" s="28"/>
      <c r="B188" s="34"/>
      <c r="C188" s="35" t="s">
        <v>307</v>
      </c>
      <c r="D188" s="27"/>
      <c r="E188" s="27"/>
      <c r="F188" s="33"/>
      <c r="G188" s="33"/>
      <c r="H188" s="32">
        <v>0.03</v>
      </c>
      <c r="I188" s="31">
        <f ca="1">ROUND(H188*ROUND(H185,2),2)</f>
        <v>33.99</v>
      </c>
      <c r="J188" s="32"/>
    </row>
    <row r="189" spans="1:54" x14ac:dyDescent="0.25">
      <c r="A189" s="28"/>
      <c r="B189" s="36"/>
      <c r="C189" s="37" t="s">
        <v>308</v>
      </c>
      <c r="D189" s="38"/>
      <c r="E189" s="38"/>
      <c r="F189" s="40">
        <v>1.7899999999999999E-2</v>
      </c>
      <c r="G189" s="33"/>
      <c r="H189" s="33"/>
      <c r="I189" s="39">
        <f ca="1">ROUND(ROUND(F185,2)*F189*(1+F186),2)</f>
        <v>78.86</v>
      </c>
      <c r="J189" s="32"/>
    </row>
    <row r="190" spans="1:54" x14ac:dyDescent="0.25">
      <c r="A190" s="28"/>
      <c r="B190" s="41" t="s">
        <v>309</v>
      </c>
      <c r="C190" s="35"/>
      <c r="D190" s="27"/>
      <c r="E190" s="27"/>
      <c r="F190" s="42">
        <f ca="1">ROUND(F186*ROUND(F185,2)+ROUND(F185,2)+I189,2)</f>
        <v>4484.18</v>
      </c>
      <c r="G190" s="42">
        <f ca="1">ROUND(ROUND(G185,2)*G187+ROUND(G185,2),2)</f>
        <v>16322.94</v>
      </c>
      <c r="H190" s="42">
        <f ca="1">ROUND(H188*ROUND(H185,2)+ROUND(H185,2),2)</f>
        <v>1166.97</v>
      </c>
      <c r="I190" s="31">
        <f ca="1">SUM(I185:I189)</f>
        <v>21974.090000000004</v>
      </c>
      <c r="J190" s="42"/>
    </row>
    <row r="191" spans="1:54" x14ac:dyDescent="0.25">
      <c r="A191" s="28"/>
      <c r="B191" s="36"/>
      <c r="C191" s="43" t="s">
        <v>310</v>
      </c>
      <c r="D191" s="38"/>
      <c r="E191" s="38"/>
      <c r="F191" s="40">
        <v>0.09</v>
      </c>
      <c r="G191" s="40">
        <v>0.09</v>
      </c>
      <c r="H191" s="40">
        <v>0.09</v>
      </c>
      <c r="I191" s="39">
        <f ca="1">ROUND(F191*F190,2)+ROUND(G191*G190,2)+ROUND(H191*H190,2)</f>
        <v>1977.6699999999998</v>
      </c>
      <c r="J191" s="40"/>
    </row>
    <row r="192" spans="1:54" x14ac:dyDescent="0.25">
      <c r="A192" s="28"/>
      <c r="B192" s="41" t="s">
        <v>311</v>
      </c>
      <c r="C192" s="27"/>
      <c r="D192" s="27"/>
      <c r="E192" s="27"/>
      <c r="F192" s="42">
        <f ca="1">ROUND(F190*F191+F190,2)</f>
        <v>4887.76</v>
      </c>
      <c r="G192" s="42">
        <f ca="1">ROUND(G190*G191+G190,2)</f>
        <v>17792</v>
      </c>
      <c r="H192" s="42">
        <f ca="1">ROUND(H190*H191+H190,2)</f>
        <v>1272</v>
      </c>
      <c r="I192" s="31">
        <f ca="1">F192+G192+H192</f>
        <v>23951.760000000002</v>
      </c>
      <c r="J192" s="42"/>
    </row>
    <row r="193" spans="1:10" x14ac:dyDescent="0.25">
      <c r="A193" s="28"/>
      <c r="B193" s="44"/>
      <c r="C193" s="38" t="s">
        <v>312</v>
      </c>
      <c r="D193" s="38"/>
      <c r="E193" s="38"/>
      <c r="F193" s="45">
        <v>1</v>
      </c>
      <c r="G193" s="45">
        <v>1</v>
      </c>
      <c r="H193" s="45">
        <v>1</v>
      </c>
      <c r="I193" s="39"/>
      <c r="J193" s="45"/>
    </row>
    <row r="194" spans="1:10" x14ac:dyDescent="0.25">
      <c r="A194" s="28"/>
      <c r="B194" s="41" t="s">
        <v>313</v>
      </c>
      <c r="C194" s="27"/>
      <c r="D194" s="27"/>
      <c r="E194" s="27"/>
      <c r="F194" s="42">
        <f ca="1">ROUND(F193*F192,2)</f>
        <v>4887.76</v>
      </c>
      <c r="G194" s="42">
        <f ca="1">ROUND(G193*G192,2)</f>
        <v>17792</v>
      </c>
      <c r="H194" s="42">
        <f ca="1">ROUND(H193*H192,2)</f>
        <v>1272</v>
      </c>
      <c r="I194" s="31">
        <f ca="1">F194+G194+H194</f>
        <v>23951.760000000002</v>
      </c>
      <c r="J194" s="42"/>
    </row>
    <row r="195" spans="1:10" x14ac:dyDescent="0.25">
      <c r="A195" s="28"/>
      <c r="B195" s="27"/>
      <c r="C195" s="26" t="s">
        <v>314</v>
      </c>
      <c r="D195" s="27"/>
      <c r="E195" s="27"/>
      <c r="F195" s="32">
        <v>0.2089753470816034</v>
      </c>
      <c r="G195" s="33"/>
      <c r="H195" s="33"/>
      <c r="I195" s="31">
        <f ca="1">ROUND((F185*F186+F185)*F195,2)</f>
        <v>920.6</v>
      </c>
      <c r="J195" s="42"/>
    </row>
    <row r="196" spans="1:10" x14ac:dyDescent="0.25">
      <c r="A196" s="28"/>
      <c r="B196" s="36"/>
      <c r="C196" s="43" t="s">
        <v>315</v>
      </c>
      <c r="D196" s="38"/>
      <c r="E196" s="38"/>
      <c r="F196" s="32">
        <v>0.05</v>
      </c>
      <c r="G196" s="32">
        <v>0.05</v>
      </c>
      <c r="H196" s="32">
        <v>0.05</v>
      </c>
      <c r="I196" s="39">
        <f ca="1">ROUND(F196*(ROUND(F195*(F185+F186*F185),2)+F194),2)+ROUND(G196*(ROUND(G194,2)),2)+ROUND(H196*(ROUND(H194,2)),2)</f>
        <v>1243.6199999999999</v>
      </c>
      <c r="J196" s="46"/>
    </row>
    <row r="197" spans="1:10" x14ac:dyDescent="0.25">
      <c r="A197" s="28"/>
      <c r="B197" s="41" t="s">
        <v>316</v>
      </c>
      <c r="C197" s="27"/>
      <c r="D197" s="27"/>
      <c r="E197" s="27"/>
      <c r="F197" s="48">
        <f ca="1">ROUND(F196*(ROUND(F195*(F185+F186*F185),2)+F194)+(ROUND(F195*(F185+F186*F185),2)+F194),2)</f>
        <v>6098.78</v>
      </c>
      <c r="G197" s="48">
        <f ca="1">ROUND(G196*G194,2)+G194</f>
        <v>18681.599999999999</v>
      </c>
      <c r="H197" s="48">
        <f ca="1">ROUND(H196*H194,2)+H194</f>
        <v>1335.6</v>
      </c>
      <c r="I197" s="47">
        <f ca="1">F197+G197+H197</f>
        <v>26115.979999999996</v>
      </c>
      <c r="J197" s="48"/>
    </row>
    <row r="198" spans="1:10" x14ac:dyDescent="0.25">
      <c r="A198" s="49"/>
      <c r="B198" s="50"/>
      <c r="C198" s="51" t="s">
        <v>317</v>
      </c>
      <c r="D198" s="52"/>
      <c r="E198" s="51"/>
      <c r="F198" s="46">
        <v>0.21</v>
      </c>
      <c r="G198" s="46">
        <v>0.21</v>
      </c>
      <c r="H198" s="46">
        <v>0.21</v>
      </c>
      <c r="I198" s="53">
        <f ca="1">ROUND(F197*F198+G197*G198+H197*H198,2)</f>
        <v>5484.36</v>
      </c>
      <c r="J198" s="46"/>
    </row>
    <row r="199" spans="1:10" x14ac:dyDescent="0.25">
      <c r="A199" s="28"/>
      <c r="B199" s="41" t="s">
        <v>318</v>
      </c>
      <c r="C199" s="54"/>
      <c r="D199" s="27"/>
      <c r="E199" s="27"/>
      <c r="F199" s="42">
        <f ca="1">IF(F197&lt;&gt;0,I199-G199-H199,0)</f>
        <v>7379.519999999995</v>
      </c>
      <c r="G199" s="42">
        <f ca="1">ROUND(G198*G197+G197,2)</f>
        <v>22604.74</v>
      </c>
      <c r="H199" s="42">
        <f ca="1">ROUND(H198*H197+H197,2)</f>
        <v>1616.08</v>
      </c>
      <c r="I199" s="55">
        <f ca="1">I197+I198</f>
        <v>31600.339999999997</v>
      </c>
      <c r="J199" s="42"/>
    </row>
    <row r="200" spans="1:10" x14ac:dyDescent="0.25">
      <c r="A200" s="28"/>
      <c r="B200" s="56"/>
      <c r="C200" s="54"/>
      <c r="D200" s="57"/>
      <c r="E200" s="27"/>
      <c r="F200" s="27"/>
      <c r="G200" s="27"/>
      <c r="H200" s="27"/>
      <c r="I200" s="27"/>
      <c r="J200" s="28"/>
    </row>
    <row r="201" spans="1:10" x14ac:dyDescent="0.25">
      <c r="A201" s="28"/>
      <c r="B201" s="28"/>
      <c r="C201" s="58"/>
      <c r="D201" s="28"/>
      <c r="E201" s="27"/>
      <c r="F201" s="27"/>
      <c r="G201" s="27"/>
      <c r="H201" s="27"/>
      <c r="I201" s="27"/>
      <c r="J201" s="28"/>
    </row>
    <row r="202" spans="1:10" x14ac:dyDescent="0.25">
      <c r="A202" s="28"/>
      <c r="B202" s="28"/>
      <c r="C202" s="28"/>
      <c r="D202" s="27"/>
      <c r="E202" s="27"/>
      <c r="F202" s="27"/>
      <c r="G202" s="27"/>
      <c r="H202" s="27"/>
      <c r="I202" s="27"/>
      <c r="J202" s="28"/>
    </row>
    <row r="203" spans="1:10" x14ac:dyDescent="0.25">
      <c r="A203" s="28"/>
      <c r="B203" s="28"/>
      <c r="C203" s="28"/>
      <c r="D203" s="28"/>
      <c r="E203" s="27"/>
      <c r="F203" s="27"/>
      <c r="G203" s="27"/>
      <c r="H203" s="27"/>
      <c r="I203" s="27"/>
      <c r="J203" s="28"/>
    </row>
    <row r="204" spans="1:10" x14ac:dyDescent="0.25">
      <c r="A204" s="28"/>
      <c r="B204" s="28"/>
      <c r="C204" s="28"/>
      <c r="D204" s="28"/>
      <c r="E204" s="27"/>
      <c r="F204" s="27"/>
      <c r="G204" s="27"/>
      <c r="H204" s="27"/>
      <c r="I204" s="27"/>
      <c r="J204" s="28"/>
    </row>
    <row r="205" spans="1:10" x14ac:dyDescent="0.25">
      <c r="A205" s="28"/>
      <c r="B205" s="28"/>
      <c r="C205" s="28"/>
      <c r="D205" s="28"/>
      <c r="E205" s="27"/>
      <c r="F205" s="27"/>
      <c r="G205" s="27"/>
      <c r="H205" s="27"/>
      <c r="I205" s="27"/>
      <c r="J205" s="28"/>
    </row>
    <row r="206" spans="1:10" x14ac:dyDescent="0.25">
      <c r="A206" s="28"/>
      <c r="B206" s="28"/>
      <c r="C206" s="28"/>
      <c r="D206" s="28"/>
      <c r="E206" s="27"/>
      <c r="F206" s="27"/>
      <c r="G206" s="27"/>
      <c r="H206" s="27"/>
      <c r="I206" s="27"/>
      <c r="J206" s="28"/>
    </row>
    <row r="207" spans="1:10" x14ac:dyDescent="0.25">
      <c r="A207" s="28"/>
      <c r="B207" s="28"/>
      <c r="C207" s="28"/>
      <c r="D207" s="28"/>
      <c r="E207" s="27"/>
      <c r="F207" s="27"/>
      <c r="G207" s="27"/>
      <c r="H207" s="27"/>
      <c r="I207" s="27"/>
      <c r="J207" s="28"/>
    </row>
    <row r="208" spans="1:10" x14ac:dyDescent="0.25">
      <c r="A208" s="28"/>
      <c r="B208" s="28"/>
      <c r="C208" s="28"/>
      <c r="D208" s="28"/>
      <c r="E208" s="27"/>
      <c r="F208" s="27"/>
      <c r="G208" s="27"/>
      <c r="H208" s="27"/>
      <c r="I208" s="27"/>
      <c r="J208" s="28"/>
    </row>
    <row r="209" spans="1:10" x14ac:dyDescent="0.25">
      <c r="A209" s="28"/>
      <c r="B209" s="28"/>
      <c r="C209" s="28"/>
      <c r="D209" s="28"/>
      <c r="E209" s="27"/>
      <c r="F209" s="27"/>
      <c r="G209" s="27"/>
      <c r="H209" s="27"/>
      <c r="I209" s="27"/>
      <c r="J209" s="28"/>
    </row>
    <row r="210" spans="1:10" x14ac:dyDescent="0.25">
      <c r="A210" s="28"/>
      <c r="B210" s="28"/>
      <c r="C210" s="28"/>
      <c r="D210" s="28"/>
      <c r="E210" s="27"/>
      <c r="F210" s="27"/>
      <c r="G210" s="27"/>
      <c r="H210" s="27"/>
      <c r="I210" s="27"/>
      <c r="J210" s="28"/>
    </row>
    <row r="211" spans="1:10" x14ac:dyDescent="0.25">
      <c r="A211" s="28"/>
      <c r="B211" s="28"/>
      <c r="C211" s="28"/>
      <c r="D211" s="28"/>
      <c r="E211" s="27"/>
      <c r="F211" s="27"/>
      <c r="G211" s="27"/>
      <c r="H211" s="27"/>
      <c r="I211" s="27"/>
      <c r="J211" s="28"/>
    </row>
    <row r="212" spans="1:10" x14ac:dyDescent="0.25">
      <c r="A212" s="28"/>
      <c r="B212" s="28"/>
      <c r="C212" s="28"/>
      <c r="D212" s="28"/>
      <c r="E212" s="27"/>
      <c r="F212" s="27"/>
      <c r="G212" s="27"/>
      <c r="H212" s="27"/>
      <c r="I212" s="27"/>
      <c r="J212" s="28"/>
    </row>
    <row r="213" spans="1:10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</row>
    <row r="214" spans="1:10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</row>
    <row r="215" spans="1:10" x14ac:dyDescent="0.25">
      <c r="A215" s="56"/>
      <c r="B215" s="56"/>
      <c r="C215" s="56"/>
      <c r="D215" s="56"/>
      <c r="E215" s="56"/>
      <c r="F215" s="56"/>
      <c r="G215" s="56"/>
      <c r="H215" s="56"/>
      <c r="I215" s="56"/>
      <c r="J215" s="35"/>
    </row>
    <row r="216" spans="1:10" x14ac:dyDescent="0.25">
      <c r="A216" s="56"/>
      <c r="B216" s="56"/>
      <c r="C216" s="56"/>
      <c r="D216" s="56"/>
      <c r="E216" s="56"/>
      <c r="F216" s="56"/>
      <c r="G216" s="56"/>
      <c r="H216" s="56"/>
      <c r="I216" s="56"/>
      <c r="J216" s="35"/>
    </row>
    <row r="217" spans="1:10" x14ac:dyDescent="0.25">
      <c r="A217" s="56"/>
      <c r="B217" s="56"/>
      <c r="C217" s="56"/>
      <c r="D217" s="56"/>
      <c r="E217" s="56"/>
      <c r="F217" s="56"/>
      <c r="G217" s="56"/>
      <c r="H217" s="56"/>
      <c r="I217" s="56"/>
      <c r="J217" s="35"/>
    </row>
    <row r="218" spans="1:10" x14ac:dyDescent="0.25">
      <c r="A218" s="56"/>
      <c r="B218" s="56"/>
      <c r="C218" s="56"/>
      <c r="D218" s="56"/>
      <c r="E218" s="56"/>
      <c r="F218" s="56"/>
      <c r="G218" s="56"/>
      <c r="H218" s="56"/>
      <c r="I218" s="56"/>
      <c r="J218" s="35"/>
    </row>
    <row r="219" spans="1:10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35"/>
    </row>
    <row r="220" spans="1:10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35"/>
    </row>
    <row r="221" spans="1:10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35"/>
    </row>
    <row r="222" spans="1:10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35"/>
    </row>
    <row r="223" spans="1:10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35"/>
    </row>
    <row r="224" spans="1:10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35"/>
    </row>
    <row r="225" spans="1:10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</row>
    <row r="226" spans="1:10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</row>
    <row r="227" spans="1:10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</row>
    <row r="228" spans="1:10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</row>
    <row r="229" spans="1:10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</row>
    <row r="230" spans="1:10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</row>
    <row r="231" spans="1:10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</row>
    <row r="232" spans="1:10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</row>
    <row r="233" spans="1:10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</row>
  </sheetData>
  <mergeCells count="41">
    <mergeCell ref="C156:E156"/>
    <mergeCell ref="C158:E158"/>
    <mergeCell ref="C172:E172"/>
    <mergeCell ref="C174:E174"/>
    <mergeCell ref="C183:E183"/>
    <mergeCell ref="C107:E107"/>
    <mergeCell ref="C116:E116"/>
    <mergeCell ref="C118:E118"/>
    <mergeCell ref="C143:E143"/>
    <mergeCell ref="C145:E145"/>
    <mergeCell ref="C85:E85"/>
    <mergeCell ref="C87:E87"/>
    <mergeCell ref="C95:E95"/>
    <mergeCell ref="C97:E97"/>
    <mergeCell ref="C105:E105"/>
    <mergeCell ref="C55:E55"/>
    <mergeCell ref="C64:E64"/>
    <mergeCell ref="C66:E66"/>
    <mergeCell ref="C78:E78"/>
    <mergeCell ref="C80:E80"/>
    <mergeCell ref="C36:E36"/>
    <mergeCell ref="C38:E38"/>
    <mergeCell ref="C46:E46"/>
    <mergeCell ref="C48:E48"/>
    <mergeCell ref="C53:E53"/>
    <mergeCell ref="C11:E11"/>
    <mergeCell ref="C12:E12"/>
    <mergeCell ref="C13:E13"/>
    <mergeCell ref="C28:E28"/>
    <mergeCell ref="C30:E30"/>
    <mergeCell ref="C5:I5"/>
    <mergeCell ref="C6:I6"/>
    <mergeCell ref="C7:I7"/>
    <mergeCell ref="A5:B5"/>
    <mergeCell ref="A6:B6"/>
    <mergeCell ref="A7:B7"/>
    <mergeCell ref="A9:A10"/>
    <mergeCell ref="B9:B10"/>
    <mergeCell ref="D9:D10"/>
    <mergeCell ref="E9:E10"/>
    <mergeCell ref="C9:C10"/>
  </mergeCells>
  <pageMargins left="0.39370078740157483" right="0.39370078740157483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3AF6F881AA2EB4496B851E68B5FA926" ma:contentTypeVersion="0" ma:contentTypeDescription="Kurkite naują dokumentą." ma:contentTypeScope="" ma:versionID="05605bd50eedbffa7fcacc20afe9d0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7c1e6bc384b63d325300cee264cfc9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1F8255-8007-4614-A74A-4E058DABF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6D11A1-65D8-4ABD-AFB3-84021CF12D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6288E7-AD0D-430C-90B6-54B1D6703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Spausdinimo variantas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Kęstutis Kliopovas</cp:lastModifiedBy>
  <cp:lastPrinted>2020-06-30T07:33:02Z</cp:lastPrinted>
  <dcterms:created xsi:type="dcterms:W3CDTF">2019-05-30T12:34:03Z</dcterms:created>
  <dcterms:modified xsi:type="dcterms:W3CDTF">2025-09-30T11:21:57Z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0x01010013AF6F881AA2EB4496B851E68B5FA926</vt:lpwstr>
  </property>
</Properties>
</file>