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p.valuckis\Desktop\Pirkimai\1. Inicijuoti\28. GRĄŽINTA_RŠL-3667_Kompiuterinis tomografas\2.1. Pakarotinė rinkos konsultacija\"/>
    </mc:Choice>
  </mc:AlternateContent>
  <xr:revisionPtr revIDLastSave="0" documentId="13_ncr:1_{8E82E00D-8EB0-4CD3-B012-ABBA3F85D1B4}" xr6:coauthVersionLast="47" xr6:coauthVersionMax="47" xr10:uidLastSave="{00000000-0000-0000-0000-000000000000}"/>
  <bookViews>
    <workbookView xWindow="-108" yWindow="-108" windowWidth="23256" windowHeight="12576" activeTab="2" xr2:uid="{E3A25D7C-20E0-4B7D-ADF8-02CC61D8550B}"/>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typ" localSheetId="4" hidden="1">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N31" i="1"/>
  <c r="G31" i="1"/>
  <c r="O31" i="1"/>
  <c r="H31" i="1"/>
  <c r="F31" i="1"/>
  <c r="M31" i="1"/>
  <c r="K31" i="1"/>
  <c r="I31" i="1"/>
  <c r="L31" i="1"/>
  <c r="J31" i="1"/>
  <c r="H23" i="1"/>
  <c r="F23" i="1"/>
  <c r="J23" i="1"/>
  <c r="K23" i="1"/>
  <c r="L23" i="1"/>
  <c r="I23" i="1"/>
  <c r="M23" i="1"/>
  <c r="O23" i="1"/>
  <c r="N23" i="1"/>
  <c r="G23"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M21" i="1"/>
  <c r="N21" i="1"/>
  <c r="G21" i="1"/>
  <c r="O21" i="1"/>
  <c r="H21" i="1"/>
  <c r="J21" i="1"/>
  <c r="I21" i="1"/>
  <c r="K21" i="1"/>
  <c r="L21" i="1"/>
  <c r="F21" i="1"/>
  <c r="K19" i="1"/>
  <c r="M19" i="1"/>
  <c r="M13" i="1"/>
  <c r="L15" i="1"/>
  <c r="I13" i="1"/>
  <c r="H19" i="1"/>
  <c r="J19" i="1"/>
  <c r="H15" i="1"/>
  <c r="L13" i="1"/>
  <c r="O15" i="1"/>
  <c r="J15" i="1"/>
  <c r="O19" i="1"/>
  <c r="I17" i="1"/>
  <c r="M17" i="1"/>
  <c r="K15" i="1"/>
  <c r="L17" i="1"/>
  <c r="G13" i="1"/>
  <c r="N19" i="1"/>
  <c r="K13" i="1"/>
  <c r="K17" i="1"/>
  <c r="J17" i="1"/>
  <c r="O17" i="1"/>
  <c r="N17" i="1"/>
  <c r="F19" i="1"/>
  <c r="J13" i="1"/>
  <c r="H13" i="1"/>
  <c r="F17" i="1"/>
  <c r="O13" i="1"/>
  <c r="I19" i="1"/>
  <c r="G17" i="1"/>
  <c r="F15" i="1"/>
  <c r="H17" i="1"/>
  <c r="G15" i="1"/>
  <c r="N13" i="1"/>
  <c r="G19" i="1"/>
  <c r="N15" i="1"/>
  <c r="M15" i="1"/>
  <c r="I15" i="1"/>
  <c r="F13" i="1"/>
  <c r="L19"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A6A09E91-5541-442D-9DE7-E40FD1EDDE1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8"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<sst xmlns="http://schemas.openxmlformats.org/spreadsheetml/2006/main" count="940" uniqueCount="768">
  <si>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</si>
  <si>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</si>
  <si>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</si>
  <si>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</si>
  <si>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</si>
  <si>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</si>
  <si>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</si>
  <si>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</si>
  <si>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</si>
  <si>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</si>
  <si>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</si>
  <si>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</si>
  <si>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</si>
  <si>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</si>
  <si>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</si>
  <si>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</si>
  <si>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</si>
  <si>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</si>
  <si>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</si>
  <si>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</si>
  <si>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</si>
  <si>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</si>
  <si>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</si>
  <si>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</si>
  <si>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</si>
  <si>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</si>
  <si>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</si>
  <si>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</si>
  <si>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</si>
  <si>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</si>
  <si>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</si>
  <si>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</si>
  <si>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</si>
  <si>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</si>
  <si>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</si>
  <si>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</si>
  <si>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</si>
  <si>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</si>
  <si>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</si>
  <si>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</si>
  <si>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</si>
  <si>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</si>
  <si>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</si>
  <si>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</si>
  <si>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</si>
  <si>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</si>
  <si>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</si>
  <si>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</si>
  <si>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</si>
  <si>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</si>
  <si>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</si>
  <si>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</si>
  <si>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</si>
  <si>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</si>
  <si>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</si>
  <si>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</si>
  <si>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</si>
  <si>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</si>
  <si>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</si>
  <si>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</si>
  <si>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</si>
  <si>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</si>
  <si>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</si>
  <si>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</si>
  <si>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</si>
  <si>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</si>
  <si>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</si>
  <si>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</si>
  <si>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</si>
  <si>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</si>
  <si>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</si>
  <si>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</si>
  <si>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</si>
  <si>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</si>
  <si>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</si>
  <si>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</si>
  <si>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</si>
  <si>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</si>
  <si>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</si>
  <si>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</si>
  <si>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</si>
  <si>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</si>
  <si>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</si>
  <si>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</si>
  <si>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</si>
  <si>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</si>
  <si>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</si>
  <si>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</si>
  <si>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</si>
  <si>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</si>
  <si>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</si>
  <si>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</si>
  <si>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</si>
  <si>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</si>
  <si>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</si>
  <si>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</si>
  <si>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</si>
  <si>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</si>
  <si>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</si>
  <si>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</si>
  <si>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</si>
  <si>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</si>
  <si>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</si>
  <si>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</si>
  <si>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</si>
  <si>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</si>
  <si>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</si>
  <si>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</si>
  <si>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</si>
  <si>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</si>
  <si>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</si>
  <si>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</si>
  <si>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</si>
  <si>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</si>
  <si>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</si>
  <si>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</si>
  <si>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</si>
  <si>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</si>
  <si>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</si>
  <si>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</si>
  <si>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</si>
  <si>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</si>
  <si>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</si>
  <si>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</si>
  <si>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</si>
  <si>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</si>
  <si>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</si>
  <si>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</si>
  <si>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</si>
  <si>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</si>
  <si>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</si>
  <si>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</si>
  <si>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</si>
  <si>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</si>
  <si>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</si>
  <si>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</si>
  <si>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</si>
  <si>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</si>
  <si>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</si>
  <si>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</si>
  <si>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</si>
  <si>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</si>
  <si>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</si>
  <si>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</si>
  <si>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</si>
  <si>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</si>
  <si>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</si>
  <si>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</si>
  <si>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</si>
  <si>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</si>
  <si>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</si>
  <si>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</si>
  <si>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</si>
  <si>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</si>
  <si>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</si>
  <si>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</si>
  <si>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</si>
  <si>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</si>
  <si>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</si>
  <si>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</si>
  <si>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</si>
  <si>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</si>
  <si>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</si>
  <si>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</si>
  <si>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</si>
  <si>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</si>
  <si>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</si>
  <si>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</si>
  <si>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</si>
  <si>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</si>
  <si>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</si>
  <si>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</si>
  <si>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</si>
  <si>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</si>
  <si>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</si>
  <si>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</si>
  <si>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</si>
  <si>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</si>
  <si>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</si>
  <si>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</si>
  <si>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</si>
  <si>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</si>
  <si>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</si>
  <si>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</si>
  <si>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</si>
  <si>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</si>
  <si>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</si>
  <si>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</si>
  <si>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</si>
  <si>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</si>
  <si>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</si>
  <si>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</si>
  <si>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</si>
  <si>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</si>
  <si>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</si>
  <si>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</si>
  <si>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</si>
  <si>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</si>
  <si>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</si>
  <si>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</si>
  <si>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</si>
  <si>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</si>
  <si>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</si>
  <si>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</si>
  <si>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</si>
  <si>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</si>
  <si>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</si>
  <si>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</si>
  <si>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</si>
  <si>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</si>
  <si>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</si>
  <si>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</si>
  <si>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</si>
  <si>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</si>
  <si>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</si>
  <si>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</si>
  <si>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</si>
  <si>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</si>
  <si>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</si>
  <si>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</si>
  <si>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</si>
  <si>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</si>
  <si>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</si>
  <si>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</si>
  <si>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</si>
  <si>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</si>
  <si>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</si>
  <si>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</si>
  <si>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</si>
  <si>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</si>
  <si>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</si>
  <si>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</si>
  <si>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</si>
  <si>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</si>
  <si>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</si>
  <si>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</si>
  <si>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</si>
  <si>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</si>
  <si>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</si>
  <si>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</si>
  <si>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</si>
  <si>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</si>
  <si>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</si>
  <si>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</si>
  <si>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</si>
  <si>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</si>
  <si>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</si>
  <si>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</si>
  <si>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</si>
  <si>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</si>
  <si>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</si>
  <si>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</si>
  <si>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</si>
  <si>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</si>
  <si>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</si>
  <si>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</si>
  <si>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</si>
  <si>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</si>
  <si>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</si>
  <si>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</si>
  <si>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</si>
  <si>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</si>
  <si>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</si>
  <si>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</si>
  <si>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</si>
  <si>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</si>
  <si>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</si>
  <si>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</si>
  <si>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</si>
  <si>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</si>
  <si>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</si>
  <si>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</si>
  <si>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</si>
  <si>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</si>
  <si>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</si>
  <si>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</si>
  <si>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</si>
  <si>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</si>
  <si>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</si>
  <si>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</si>
  <si>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</si>
  <si>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</si>
  <si>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</si>
  <si>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</si>
  <si>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</si>
  <si>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</si>
  <si>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</si>
  <si>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</si>
  <si>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</si>
  <si>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</si>
  <si>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</si>
  <si>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</si>
  <si>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</si>
  <si>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</si>
  <si>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</si>
  <si>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</si>
  <si>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</si>
  <si>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</si>
  <si>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</si>
  <si>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</si>
  <si>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</si>
  <si>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</si>
  <si>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</si>
  <si>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</si>
  <si>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</si>
  <si>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</si>
  <si>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</si>
  <si>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</si>
  <si>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</si>
  <si>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</si>
  <si>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</si>
  <si>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</si>
  <si>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</si>
  <si>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</si>
  <si>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</si>
  <si>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</si>
  <si>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</si>
  <si>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</si>
  <si>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</si>
  <si>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</si>
  <si>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</si>
  <si>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</si>
  <si>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</si>
  <si>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</si>
  <si>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</si>
  <si>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</si>
  <si>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</si>
  <si>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</si>
  <si>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</si>
  <si>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</si>
  <si>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</si>
  <si>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</si>
  <si>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</si>
  <si>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</si>
  <si>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</si>
  <si>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</si>
  <si>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</si>
  <si>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</si>
  <si>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</si>
  <si>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</si>
  <si>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</si>
  <si>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</si>
  <si>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</si>
  <si>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</si>
  <si>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</si>
  <si>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</si>
  <si>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</si>
  <si>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</si>
  <si>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</si>
  <si>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</si>
  <si>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</si>
  <si>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</si>
  <si>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</si>
  <si>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</si>
  <si>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</si>
  <si>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</si>
  <si>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</si>
  <si>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</si>
  <si>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</si>
  <si>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</si>
  <si>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</si>
  <si>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</si>
  <si>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</si>
  <si>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</si>
  <si>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</si>
  <si>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</si>
  <si>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</si>
  <si>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</si>
  <si>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</si>
  <si>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</si>
  <si>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</si>
  <si>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</si>
  <si>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</si>
  <si>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</si>
  <si>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</si>
  <si>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</si>
  <si>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</si>
  <si>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</si>
  <si>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</si>
  <si>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</si>
  <si>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</si>
  <si>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</si>
  <si>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</si>
  <si>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</si>
  <si>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</si>
  <si>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</si>
  <si>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</si>
  <si>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</si>
  <si>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</si>
  <si>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</si>
  <si>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</si>
  <si>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</si>
  <si>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</si>
  <si>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</si>
  <si>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</si>
  <si>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</si>
  <si>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</si>
  <si>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</si>
  <si>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</si>
  <si>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</si>
  <si>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</si>
  <si>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</si>
  <si>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</si>
  <si>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</si>
  <si>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</si>
  <si>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</si>
  <si>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</si>
  <si>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</si>
  <si>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</si>
  <si>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</si>
  <si>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</si>
  <si>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</si>
  <si>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</si>
  <si>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</si>
  <si>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</si>
  <si>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</si>
  <si>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</si>
  <si>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</si>
  <si>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</si>
  <si>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</si>
  <si>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</si>
  <si>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</si>
  <si>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</si>
  <si>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</si>
  <si>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</si>
  <si>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</si>
  <si>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</si>
  <si>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</si>
  <si>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</si>
  <si>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</si>
  <si>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</si>
  <si>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</si>
  <si>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</si>
  <si>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</si>
  <si>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</si>
  <si>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</si>
  <si>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</si>
  <si>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</si>
  <si>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</si>
  <si>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</si>
  <si>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</si>
  <si>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</si>
  <si>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</si>
  <si>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</si>
  <si>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</si>
  <si>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</si>
  <si>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</si>
  <si>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</si>
  <si>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</si>
  <si>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</si>
  <si>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</si>
  <si>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</si>
  <si>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</si>
  <si>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</si>
  <si>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</si>
  <si>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</si>
  <si>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</si>
  <si>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</si>
  <si>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</si>
  <si>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</si>
  <si>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</si>
  <si>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</si>
  <si>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</si>
  <si>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</si>
  <si>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</si>
  <si>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</si>
  <si>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</si>
  <si>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</si>
  <si>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</si>
  <si>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</si>
  <si>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</si>
  <si>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</si>
  <si>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</si>
  <si>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</si>
  <si>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</si>
  <si>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</si>
  <si>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</si>
  <si>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</si>
  <si>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</si>
  <si>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</si>
  <si>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</si>
  <si>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</si>
  <si>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</si>
  <si>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</si>
  <si>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</si>
  <si>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</si>
  <si>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</si>
  <si>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</si>
  <si>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</si>
  <si>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</si>
  <si>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</si>
  <si>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</si>
  <si>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</si>
  <si>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</si>
  <si>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</si>
  <si>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</si>
  <si>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</si>
  <si>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</si>
  <si>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</si>
  <si>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</si>
  <si>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</si>
  <si>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</si>
  <si>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</si>
  <si>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</si>
  <si>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</si>
  <si>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</si>
  <si>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</si>
  <si>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</si>
  <si>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</si>
  <si>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</si>
  <si>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</si>
  <si>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</si>
  <si>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</si>
  <si>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</si>
  <si>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</si>
  <si>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</si>
  <si>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</si>
  <si>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</si>
  <si>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</si>
  <si>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</si>
  <si>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</si>
  <si>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</si>
  <si>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</si>
  <si>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</si>
  <si>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</si>
  <si>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</si>
  <si>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</si>
  <si>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</si>
  <si>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</si>
  <si>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</si>
  <si>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</si>
  <si>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</si>
  <si>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</si>
  <si>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</si>
  <si>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</si>
  <si>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</si>
  <si>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</si>
  <si>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</si>
  <si>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</si>
  <si>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</si>
  <si>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</si>
  <si>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</si>
  <si>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</si>
  <si>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</si>
  <si>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</si>
  <si>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</si>
  <si>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</si>
  <si>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</si>
  <si>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</si>
  <si>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</si>
  <si>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</si>
  <si>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</si>
  <si>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</si>
  <si>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</si>
  <si>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</si>
  <si>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</si>
  <si>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</si>
  <si>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</si>
  <si>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</si>
  <si>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</si>
  <si>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</si>
  <si>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</si>
  <si>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</si>
  <si>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</si>
  <si>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</si>
  <si>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</si>
  <si>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</si>
  <si>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</si>
  <si>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</si>
  <si>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</si>
  <si>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</si>
  <si>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</si>
  <si>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</si>
  <si>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</si>
  <si>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</si>
  <si>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</si>
  <si>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</si>
  <si>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</si>
  <si>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</si>
  <si>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</si>
  <si>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</si>
  <si>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</si>
  <si>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</si>
  <si>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</si>
  <si>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</si>
  <si>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</si>
  <si>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</si>
  <si>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</si>
  <si>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</si>
  <si>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</si>
  <si>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</si>
  <si>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</si>
  <si>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</si>
  <si>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</si>
  <si>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</si>
  <si>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</si>
  <si>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</si>
  <si>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</si>
  <si>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</si>
  <si>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</si>
  <si>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</si>
  <si>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</si>
  <si>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</si>
  <si>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</si>
  <si>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</si>
  <si>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</si>
  <si>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</si>
  <si>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</si>
  <si>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</si>
  <si>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</si>
  <si>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</si>
  <si>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</si>
  <si>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</si>
  <si>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</si>
  <si>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</si>
  <si>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</si>
  <si>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</si>
  <si>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</si>
  <si>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</si>
  <si>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</si>
  <si>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</si>
  <si>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</si>
  <si>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</si>
  <si>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</si>
  <si>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</si>
  <si>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</si>
  <si>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</si>
  <si>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</si>
  <si>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</si>
  <si>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</si>
  <si>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</si>
  <si>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</si>
  <si>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</si>
  <si>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</si>
  <si>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</si>
  <si>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</si>
  <si>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</si>
  <si>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</si>
  <si>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</si>
  <si>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</si>
  <si>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</si>
  <si>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</si>
  <si>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</si>
  <si>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</si>
  <si>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</si>
  <si>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</si>
  <si>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</si>
  <si>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</si>
  <si>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</si>
  <si>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</si>
  <si>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</si>
  <si>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</si>
  <si>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</si>
  <si>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</si>
  <si>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</si>
  <si>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</si>
  <si>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</si>
  <si>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</si>
  <si>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</si>
  <si>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</si>
  <si>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</si>
  <si>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Laukelis pagal pasirinktą formulę naudojamas skaičiavimams, užpildytas</t>
  </si>
  <si>
    <t>Laukelis pagal pasirinktą formulę naudojamas skaičiavimams, bet neužpildytas</t>
  </si>
  <si>
    <t>Laimėjusio pasiūlymo balas. Atkreiptinas dėmesys, kad kai kuriose formulėse tai bus ne didžiausias, o mažiausias skaičius</t>
  </si>
  <si>
    <t>Laukelis pagal pasirinktą formulę nenaudojamas skaičiavimams net jeigu ir užpildytas</t>
  </si>
  <si>
    <t xml:space="preserve">Kokybinio parametro nurodyta balų vertė viršija maksimalią galimą reikšmę (formulėse, naudojančiose svorius – to kriterijaus svorį). </t>
  </si>
  <si>
    <t>Šiuose langeliuose galima pasirinkti formulę</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</si>
  <si>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</si>
  <si>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</si>
  <si>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</si>
  <si>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</si>
  <si>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</si>
  <si>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</si>
  <si>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</si>
  <si>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</si>
  <si>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</si>
  <si>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</si>
  <si>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</si>
  <si>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</si>
  <si>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</si>
  <si>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</si>
  <si>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</si>
  <si>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</si>
  <si>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</si>
  <si>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</si>
  <si>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</si>
  <si>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</si>
  <si>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</si>
  <si>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</si>
  <si>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</si>
  <si>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</si>
  <si>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</si>
  <si>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</si>
  <si>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Jeigu matote žemiau pavaizduotą pranešimą, reiškia įjungę skaičiuoklę nespustelėjote aukščiau parodytų mygtukų. Atidarykite skaičiuoklę pakartotinai.</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</si>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</sst>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0.0000"/>
    <numFmt numFmtId="166" formatCode="#,##0.000_ ;\-#,##0.000\ "/>
    <numFmt numFmtId="167" formatCode="0.000"/>
    <numFmt numFmtId="168" formatCode="0.000000000000E+00"/>
    <numFmt numFmtId="169" formatCode="#,##0.00_ ;\-#,##0.00\ "/>
  </numFmts>
  <fonts count="43"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font>
    <font>
      <sz val="10"/>
      <name val="Verdana"/>
      <family val="2"/>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199">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8"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6" fontId="0" fillId="0" borderId="0" xfId="0" applyNumberFormat="1"/>
    <xf numFmtId="9" fontId="7" fillId="0" borderId="0" xfId="2" applyFont="1" applyBorder="1" applyAlignment="1" applyProtection="1">
      <alignment horizontal="center" vertical="center" shrinkToFit="1"/>
      <protection locked="0"/>
    </xf>
    <xf numFmtId="169" fontId="7" fillId="0" borderId="0" xfId="1" applyNumberFormat="1" applyFont="1" applyBorder="1" applyAlignment="1" applyProtection="1">
      <alignment horizontal="center" vertical="center" shrinkToFit="1"/>
      <protection locked="0"/>
    </xf>
    <xf numFmtId="169" fontId="0" fillId="0" borderId="0" xfId="0" applyNumberFormat="1"/>
    <xf numFmtId="166"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6"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5" fontId="4" fillId="0" borderId="1" xfId="0" applyNumberFormat="1" applyFont="1" applyBorder="1" applyAlignment="1">
      <alignment horizontal="center" vertical="center" shrinkToFit="1"/>
    </xf>
    <xf numFmtId="165" fontId="0" fillId="0" borderId="1" xfId="0" applyNumberFormat="1" applyBorder="1" applyAlignment="1">
      <alignment horizontal="center" vertical="center" shrinkToFit="1"/>
    </xf>
    <xf numFmtId="165"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5"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7"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7" fontId="0" fillId="0" borderId="1" xfId="0" applyNumberFormat="1" applyBorder="1" applyAlignment="1">
      <alignment horizontal="left" vertical="center" wrapText="1"/>
    </xf>
    <xf numFmtId="0" fontId="8" fillId="0" borderId="1" xfId="3" applyBorder="1" applyAlignment="1" applyProtection="1">
      <alignment wrapText="1"/>
    </xf>
    <xf numFmtId="167"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7"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16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6"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5" fontId="4" fillId="0" borderId="34" xfId="0" applyNumberFormat="1" applyFont="1" applyBorder="1" applyAlignment="1">
      <alignment horizontal="center" vertical="center" shrinkToFit="1"/>
    </xf>
    <xf numFmtId="165" fontId="0" fillId="0" borderId="34" xfId="0" applyNumberFormat="1" applyBorder="1" applyAlignment="1">
      <alignment horizontal="center" vertical="center" shrinkToFit="1"/>
    </xf>
    <xf numFmtId="165"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5" fontId="0" fillId="2" borderId="0" xfId="0" applyNumberFormat="1" applyFill="1"/>
    <xf numFmtId="165"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0" fillId="2" borderId="0" xfId="0" applyFill="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29" xfId="0" applyFill="1" applyBorder="1" applyAlignment="1">
      <alignment horizontal="center"/>
    </xf>
    <xf numFmtId="0" fontId="22" fillId="16" borderId="7"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5" fontId="35" fillId="16" borderId="7" xfId="0" applyNumberFormat="1" applyFont="1" applyFill="1" applyBorder="1" applyAlignment="1">
      <alignment horizontal="center" vertical="center" shrinkToFit="1"/>
    </xf>
    <xf numFmtId="165" fontId="35" fillId="16" borderId="24" xfId="0" applyNumberFormat="1" applyFont="1" applyFill="1" applyBorder="1" applyAlignment="1">
      <alignment horizontal="center" vertical="center" shrinkToFit="1"/>
    </xf>
    <xf numFmtId="165"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22" fillId="16" borderId="1"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wrapText="1"/>
      <protection locked="0"/>
    </xf>
    <xf numFmtId="0" fontId="19" fillId="16" borderId="1" xfId="0" applyFont="1" applyFill="1" applyBorder="1" applyAlignment="1">
      <alignment horizontal="right" vertical="center" wrapText="1"/>
    </xf>
    <xf numFmtId="0" fontId="42" fillId="7" borderId="2" xfId="0" applyFont="1" applyFill="1" applyBorder="1" applyAlignment="1" applyProtection="1">
      <alignment horizontal="center" vertical="center" wrapText="1"/>
      <protection locked="0"/>
    </xf>
    <xf numFmtId="0" fontId="42" fillId="7" borderId="4" xfId="0" applyFont="1" applyFill="1" applyBorder="1" applyAlignment="1" applyProtection="1">
      <alignment horizontal="center" vertical="center"/>
      <protection locked="0"/>
    </xf>
    <xf numFmtId="0" fontId="38" fillId="16" borderId="35"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#,##0.000_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#,##0.000_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#,##0.000_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3" Type="http://schemas.openxmlformats.org/officeDocument/2006/relationships/image" Target="../media/image24.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2" Type="http://schemas.openxmlformats.org/officeDocument/2006/relationships/image" Target="../media/image65.png"/><Relationship Id="rId16" Type="http://schemas.openxmlformats.org/officeDocument/2006/relationships/image" Target="../media/image79.pn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41929"/>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41930"/>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41931"/>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41932"/>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33</xdr:row>
      <xdr:rowOff>311427</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Viską išvalyti</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E9B8-8F3E-4F72-A063-14DD91062262}">
  <sheetPr codeName="Sheet10"/>
  <dimension ref="B1:M42"/>
  <sheetViews>
    <sheetView showGridLines="0" topLeftCell="A41" workbookViewId="0">
      <selection activeCell="F13" sqref="F13"/>
    </sheetView>
  </sheetViews>
  <sheetFormatPr defaultRowHeight="14.4" x14ac:dyDescent="0.3"/>
  <cols>
    <col min="1" max="1" width="1.33203125" customWidth="1"/>
    <col min="4" max="4" width="52.5546875" customWidth="1"/>
    <col min="7" max="7" width="11" customWidth="1"/>
    <col min="8" max="8" width="12.5546875" customWidth="1"/>
    <col min="10" max="10" width="39.88671875" customWidth="1"/>
    <col min="13" max="13" width="32.33203125" customWidth="1"/>
  </cols>
  <sheetData>
    <row r="1" spans="2:13" ht="5.25" customHeight="1" thickBot="1" x14ac:dyDescent="0.35"/>
    <row r="2" spans="2:13" x14ac:dyDescent="0.3">
      <c r="B2" s="6"/>
      <c r="C2" s="7"/>
      <c r="D2" s="7"/>
      <c r="E2" s="8"/>
    </row>
    <row r="3" spans="2:13" ht="15" customHeight="1" x14ac:dyDescent="0.3">
      <c r="B3" s="9"/>
      <c r="C3" s="10">
        <v>5</v>
      </c>
      <c r="D3" s="159" t="s">
        <v>664</v>
      </c>
      <c r="E3" s="11"/>
    </row>
    <row r="4" spans="2:13" ht="29.25" customHeight="1" x14ac:dyDescent="0.3">
      <c r="B4" s="9"/>
      <c r="D4" s="159"/>
      <c r="E4" s="11"/>
    </row>
    <row r="5" spans="2:13" x14ac:dyDescent="0.3">
      <c r="B5" s="9"/>
      <c r="C5" s="12"/>
      <c r="D5" s="159" t="s">
        <v>662</v>
      </c>
      <c r="E5" s="11"/>
    </row>
    <row r="6" spans="2:13" x14ac:dyDescent="0.3">
      <c r="B6" s="9"/>
      <c r="D6" s="159"/>
      <c r="E6" s="11"/>
    </row>
    <row r="7" spans="2:13" ht="15" customHeight="1" x14ac:dyDescent="0.3">
      <c r="B7" s="9"/>
      <c r="D7" s="13"/>
      <c r="E7" s="11"/>
      <c r="G7" s="161" t="s">
        <v>666</v>
      </c>
      <c r="H7" s="161"/>
    </row>
    <row r="8" spans="2:13" x14ac:dyDescent="0.3">
      <c r="B8" s="9"/>
      <c r="C8" s="14"/>
      <c r="D8" s="159" t="s">
        <v>661</v>
      </c>
      <c r="E8" s="11"/>
      <c r="G8" s="161"/>
      <c r="H8" s="161"/>
    </row>
    <row r="9" spans="2:13" x14ac:dyDescent="0.3">
      <c r="B9" s="9"/>
      <c r="D9" s="159"/>
      <c r="E9" s="11"/>
    </row>
    <row r="10" spans="2:13" x14ac:dyDescent="0.3">
      <c r="B10" s="9"/>
      <c r="D10" s="13"/>
      <c r="E10" s="11"/>
    </row>
    <row r="11" spans="2:13" x14ac:dyDescent="0.3">
      <c r="B11" s="9"/>
      <c r="C11" s="15">
        <v>89.5</v>
      </c>
      <c r="D11" s="159" t="s">
        <v>663</v>
      </c>
      <c r="E11" s="11"/>
    </row>
    <row r="12" spans="2:13" x14ac:dyDescent="0.3">
      <c r="B12" s="9"/>
      <c r="D12" s="159"/>
      <c r="E12" s="11"/>
      <c r="M12" s="5"/>
    </row>
    <row r="13" spans="2:13" x14ac:dyDescent="0.3">
      <c r="B13" s="9"/>
      <c r="D13" s="13"/>
      <c r="E13" s="11"/>
      <c r="M13" s="5"/>
    </row>
    <row r="14" spans="2:13" x14ac:dyDescent="0.3">
      <c r="B14" s="9"/>
      <c r="C14" s="16">
        <v>30</v>
      </c>
      <c r="D14" s="159" t="s">
        <v>665</v>
      </c>
      <c r="E14" s="11"/>
    </row>
    <row r="15" spans="2:13" ht="29.25" customHeight="1" x14ac:dyDescent="0.3">
      <c r="B15" s="9"/>
      <c r="D15" s="159"/>
      <c r="E15" s="11"/>
    </row>
    <row r="16" spans="2:13" ht="14.25" customHeight="1" x14ac:dyDescent="0.3">
      <c r="B16" s="9"/>
      <c r="C16" s="36"/>
      <c r="D16" s="13"/>
      <c r="E16" s="11"/>
    </row>
    <row r="17" spans="2:5" ht="16.5" customHeight="1" x14ac:dyDescent="0.3">
      <c r="B17" s="9"/>
      <c r="D17" s="13"/>
      <c r="E17" s="11"/>
    </row>
    <row r="18" spans="2:5" x14ac:dyDescent="0.3">
      <c r="B18" s="9"/>
      <c r="E18" s="11"/>
    </row>
    <row r="19" spans="2:5" x14ac:dyDescent="0.3">
      <c r="B19" s="9"/>
      <c r="C19" s="1"/>
      <c r="D19" s="158" t="s">
        <v>667</v>
      </c>
      <c r="E19" s="11"/>
    </row>
    <row r="20" spans="2:5" x14ac:dyDescent="0.3">
      <c r="B20" s="9"/>
      <c r="D20" s="158"/>
      <c r="E20" s="11"/>
    </row>
    <row r="21" spans="2:5" x14ac:dyDescent="0.3">
      <c r="B21" s="9"/>
      <c r="E21" s="11"/>
    </row>
    <row r="22" spans="2:5" x14ac:dyDescent="0.3">
      <c r="B22" s="9"/>
      <c r="C22" s="17">
        <v>15</v>
      </c>
      <c r="D22" t="s">
        <v>668</v>
      </c>
      <c r="E22" s="11"/>
    </row>
    <row r="23" spans="2:5" x14ac:dyDescent="0.3">
      <c r="B23" s="9"/>
      <c r="E23" s="11"/>
    </row>
    <row r="24" spans="2:5" x14ac:dyDescent="0.3">
      <c r="B24" s="9"/>
      <c r="C24" s="18"/>
      <c r="D24" s="159" t="s">
        <v>669</v>
      </c>
      <c r="E24" s="11"/>
    </row>
    <row r="25" spans="2:5" ht="15" thickBot="1" x14ac:dyDescent="0.35">
      <c r="B25" s="19"/>
      <c r="C25" s="20"/>
      <c r="D25" s="160"/>
      <c r="E25" s="21"/>
    </row>
    <row r="27" spans="2:5" x14ac:dyDescent="0.3">
      <c r="B27" s="3" t="s">
        <v>670</v>
      </c>
    </row>
    <row r="28" spans="2:5" x14ac:dyDescent="0.3">
      <c r="B28" s="3"/>
    </row>
    <row r="42" spans="2:2" x14ac:dyDescent="0.3">
      <c r="B42" t="s">
        <v>693</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3">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3">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3">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3">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3">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3">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3">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3">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3">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3">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3">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3">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3">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3">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3">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3">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3">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3">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690</v>
      </c>
      <c r="B1" s="1" t="s">
        <v>691</v>
      </c>
    </row>
    <row r="2" spans="1:2" x14ac:dyDescent="0.3">
      <c r="A2" s="1">
        <v>2</v>
      </c>
      <c r="B2" s="141" t="s">
        <v>712</v>
      </c>
    </row>
    <row r="3" spans="1:2" x14ac:dyDescent="0.3">
      <c r="A3" s="1">
        <v>3</v>
      </c>
      <c r="B3" s="141" t="s">
        <v>657</v>
      </c>
    </row>
    <row r="4" spans="1:2" x14ac:dyDescent="0.3">
      <c r="A4" s="1">
        <v>4</v>
      </c>
      <c r="B4" s="141" t="s">
        <v>713</v>
      </c>
    </row>
    <row r="5" spans="1:2" x14ac:dyDescent="0.3">
      <c r="A5" s="1">
        <v>5</v>
      </c>
      <c r="B5" s="141" t="s">
        <v>699</v>
      </c>
    </row>
    <row r="6" spans="1:2" x14ac:dyDescent="0.3">
      <c r="A6" s="1">
        <v>6</v>
      </c>
      <c r="B6" s="141" t="s">
        <v>714</v>
      </c>
    </row>
    <row r="7" spans="1:2" ht="28.8" x14ac:dyDescent="0.3">
      <c r="A7" s="1">
        <v>7</v>
      </c>
      <c r="B7" s="104" t="s">
        <v>692</v>
      </c>
    </row>
    <row r="8" spans="1:2" x14ac:dyDescent="0.3">
      <c r="A8" s="1">
        <v>8</v>
      </c>
      <c r="B8" s="45" t="s">
        <v>698</v>
      </c>
    </row>
    <row r="9" spans="1:2" x14ac:dyDescent="0.3">
      <c r="A9" s="1">
        <v>9</v>
      </c>
      <c r="B9" s="1" t="s">
        <v>715</v>
      </c>
    </row>
    <row r="10" spans="1:2" x14ac:dyDescent="0.3">
      <c r="A10" s="1">
        <v>10</v>
      </c>
      <c r="B10" s="1" t="s">
        <v>716</v>
      </c>
    </row>
    <row r="11" spans="1:2" x14ac:dyDescent="0.3">
      <c r="A11" s="1">
        <v>11</v>
      </c>
      <c r="B11" s="1" t="s">
        <v>717</v>
      </c>
    </row>
    <row r="12" spans="1:2" x14ac:dyDescent="0.3">
      <c r="A12" s="1">
        <v>12</v>
      </c>
      <c r="B12" s="1" t="s">
        <v>712</v>
      </c>
    </row>
    <row r="13" spans="1:2" x14ac:dyDescent="0.3">
      <c r="A13" s="1">
        <v>13</v>
      </c>
      <c r="B13" s="1" t="s">
        <v>718</v>
      </c>
    </row>
    <row r="14" spans="1:2" x14ac:dyDescent="0.3">
      <c r="A14" s="1">
        <v>14</v>
      </c>
      <c r="B14" s="1" t="s">
        <v>719</v>
      </c>
    </row>
    <row r="15" spans="1:2" x14ac:dyDescent="0.3">
      <c r="A15" s="1">
        <v>15</v>
      </c>
      <c r="B15" s="1" t="s">
        <v>700</v>
      </c>
    </row>
    <row r="16" spans="1:2" x14ac:dyDescent="0.3">
      <c r="A16" s="1">
        <v>16</v>
      </c>
      <c r="B16" s="1" t="s">
        <v>701</v>
      </c>
    </row>
    <row r="17" spans="1:2" x14ac:dyDescent="0.3">
      <c r="A17" s="1">
        <v>17</v>
      </c>
      <c r="B17" s="1" t="s">
        <v>702</v>
      </c>
    </row>
    <row r="18" spans="1:2" x14ac:dyDescent="0.3">
      <c r="A18" s="1">
        <v>18</v>
      </c>
      <c r="B18" s="1" t="s">
        <v>703</v>
      </c>
    </row>
    <row r="19" spans="1:2" x14ac:dyDescent="0.3">
      <c r="A19" s="1">
        <v>19</v>
      </c>
      <c r="B19" s="1" t="s">
        <v>704</v>
      </c>
    </row>
    <row r="20" spans="1:2" x14ac:dyDescent="0.3">
      <c r="A20" s="1">
        <v>20</v>
      </c>
      <c r="B20" s="1" t="s">
        <v>705</v>
      </c>
    </row>
    <row r="21" spans="1:2" x14ac:dyDescent="0.3">
      <c r="A21" s="1">
        <v>21</v>
      </c>
      <c r="B21" s="1" t="s">
        <v>706</v>
      </c>
    </row>
    <row r="22" spans="1:2" x14ac:dyDescent="0.3">
      <c r="A22" s="1">
        <v>22</v>
      </c>
      <c r="B22" s="1" t="s">
        <v>707</v>
      </c>
    </row>
    <row r="23" spans="1:2" x14ac:dyDescent="0.3">
      <c r="A23" s="1">
        <v>23</v>
      </c>
      <c r="B23" s="1" t="s">
        <v>708</v>
      </c>
    </row>
    <row r="24" spans="1:2" x14ac:dyDescent="0.3">
      <c r="A24" s="1">
        <v>24</v>
      </c>
      <c r="B24" s="1" t="s">
        <v>709</v>
      </c>
    </row>
    <row r="25" spans="1:2" x14ac:dyDescent="0.3">
      <c r="A25" s="1">
        <v>25</v>
      </c>
      <c r="B25" s="1" t="s">
        <v>710</v>
      </c>
    </row>
    <row r="26" spans="1:2" x14ac:dyDescent="0.3">
      <c r="A26" s="1">
        <v>26</v>
      </c>
      <c r="B26" s="1" t="s">
        <v>720</v>
      </c>
    </row>
    <row r="27" spans="1:2" x14ac:dyDescent="0.3">
      <c r="A27" s="1">
        <v>27</v>
      </c>
      <c r="B27" s="1" t="s">
        <v>711</v>
      </c>
    </row>
    <row r="28" spans="1:2" x14ac:dyDescent="0.3">
      <c r="A28" s="1">
        <v>28</v>
      </c>
      <c r="B28" s="1" t="s">
        <v>723</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t="str">
        <f>IF(duomenys!L12&lt;&gt;"",duomenys!$A12*((duomenys!$E12-duomenys!L12)/(-1*(duomenys!$D12-duomenys!$E12))),"")</f>
        <v/>
      </c>
      <c r="H1" s="1" t="str">
        <f>IF(duomenys!M12&lt;&gt;"",duomenys!$A12*((duomenys!$E12-duomenys!M12)/(-1*(duomenys!$D12-duomenys!$E12))),"")</f>
        <v/>
      </c>
      <c r="I1" s="1" t="str">
        <f>IF(duomenys!N12&lt;&gt;"",duomenys!$A12*((duomenys!$E12-duomenys!N12)/(-1*(duomenys!$D12-duomenys!$E12))),"")</f>
        <v/>
      </c>
      <c r="J1" s="1" t="str">
        <f>IF(duomenys!O12&lt;&gt;"",duomenys!$A12*((duomenys!$E12-duomenys!O12)/(-1*(duomenys!$D12-duomenys!$E12))),"")</f>
        <v/>
      </c>
    </row>
    <row r="2" spans="1:10" x14ac:dyDescent="0.3">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3">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3">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3">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3">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3">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3">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3">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3">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3">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3">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3">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3">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3">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3">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3">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3">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3">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3">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3">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3">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3">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3">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0.88671875" bestFit="1" customWidth="1"/>
  </cols>
  <sheetData>
    <row r="1" spans="1:1" x14ac:dyDescent="0.3">
      <c r="A1" t="s">
        <v>684</v>
      </c>
    </row>
    <row r="2" spans="1:1" x14ac:dyDescent="0.3">
      <c r="A2" t="s">
        <v>766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A11" sqref="A11"/>
    </sheetView>
  </sheetViews>
  <sheetFormatPr defaultColWidth="9.109375" defaultRowHeight="14.4" outlineLevelRow="1" outlineLevelCol="1" x14ac:dyDescent="0.3"/>
  <cols>
    <col min="1" max="1" width="10" style="45" customWidth="1"/>
    <col min="2" max="2" width="14.88671875" style="45" customWidth="1"/>
    <col min="3" max="3" width="28.88671875" style="45" customWidth="1"/>
    <col min="4" max="5" width="12.5546875" style="45" customWidth="1"/>
    <col min="6" max="11" width="13.5546875" style="45" customWidth="1"/>
    <col min="12" max="15" width="13.5546875" style="45" hidden="1" customWidth="1" outlineLevel="1"/>
    <col min="16" max="16" width="42.88671875" style="45" customWidth="1" collapsed="1"/>
    <col min="17" max="19" width="9.109375" style="45" customWidth="1"/>
    <col min="20" max="20" width="14" style="45" customWidth="1"/>
    <col min="21" max="29" width="9.109375" style="45" customWidth="1"/>
    <col min="30" max="30" width="9.6640625" style="152" customWidth="1"/>
    <col min="31" max="31" width="10.5546875" style="152" customWidth="1"/>
    <col min="32" max="32" width="9.109375" style="152" customWidth="1"/>
    <col min="33" max="35" width="9.109375" style="45" customWidth="1"/>
    <col min="36" max="36" width="17" style="45" customWidth="1"/>
    <col min="37" max="37" width="17.5546875" style="45" customWidth="1"/>
    <col min="38" max="38" width="9.109375" style="117" customWidth="1"/>
    <col min="39" max="48" width="9.109375" style="45" customWidth="1"/>
    <col min="49" max="274" width="9.109375" style="45"/>
    <col min="275" max="275" width="9.109375" style="45" customWidth="1"/>
    <col min="276" max="16384" width="9.109375" style="45"/>
  </cols>
  <sheetData>
    <row r="1" spans="1:17" ht="4.5" customHeight="1" x14ac:dyDescent="0.3"/>
    <row r="2" spans="1:17" hidden="1" outlineLevel="1" x14ac:dyDescent="0.3">
      <c r="A2" s="43" t="str">
        <f>CONCATENATE("Kaina: ",WP," Kokybė: ",100-WP)</f>
        <v>Kaina: 60 Kokybė: 40</v>
      </c>
      <c r="B2" s="44" t="str">
        <f>IF(VLOOKUP($C$11,formules!$A$2:$AE81,31,FALSE)=1,"Formulei būtina nurodyti maksimalią kainą","")</f>
        <v>Formulei būtina nurodyti maksimalią kainą</v>
      </c>
      <c r="C2" s="43"/>
      <c r="D2" s="163"/>
      <c r="E2" s="163"/>
      <c r="F2" s="170"/>
      <c r="G2" s="163"/>
      <c r="H2" s="163"/>
      <c r="I2" s="163"/>
      <c r="J2" s="163"/>
      <c r="K2" s="163"/>
      <c r="L2" s="163"/>
      <c r="M2" s="163"/>
      <c r="N2" s="163"/>
      <c r="P2" s="43"/>
    </row>
    <row r="3" spans="1:17" ht="45" hidden="1" customHeight="1" outlineLevel="1" x14ac:dyDescent="0.3">
      <c r="A3" s="43"/>
      <c r="B3" s="44" t="str">
        <f>IF(VLOOKUP($C$11,formules!$A$2:$AE81,30,FALSE)=1,"Laimi mažiausiai balų surinkęs pasiūlymas","")</f>
        <v/>
      </c>
      <c r="C3" s="43"/>
      <c r="D3" s="164"/>
      <c r="E3" s="164"/>
      <c r="F3" s="171"/>
      <c r="G3" s="164"/>
      <c r="H3" s="164"/>
      <c r="I3" s="164"/>
      <c r="J3" s="164"/>
      <c r="K3" s="164"/>
      <c r="L3" s="164"/>
      <c r="M3" s="164"/>
      <c r="N3" s="164"/>
      <c r="P3" s="43" t="s">
        <v>626</v>
      </c>
    </row>
    <row r="4" spans="1:17" hidden="1" outlineLevel="1" x14ac:dyDescent="0.3">
      <c r="A4" s="43"/>
      <c r="B4" s="43"/>
      <c r="C4" s="43"/>
      <c r="D4" s="165"/>
      <c r="E4" s="165"/>
      <c r="F4" s="172"/>
      <c r="G4" s="165"/>
      <c r="H4" s="165"/>
      <c r="I4" s="165"/>
      <c r="J4" s="165"/>
      <c r="K4" s="165"/>
      <c r="L4" s="165"/>
      <c r="M4" s="165"/>
      <c r="N4" s="165"/>
      <c r="P4" s="43" t="s">
        <v>627</v>
      </c>
    </row>
    <row r="5" spans="1:17" hidden="1" outlineLevel="1" x14ac:dyDescent="0.3">
      <c r="D5" s="17"/>
      <c r="E5" s="17"/>
      <c r="F5" s="17"/>
      <c r="G5" s="46" t="s">
        <v>639</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3">
      <c r="D6" s="17"/>
      <c r="E6" s="17"/>
      <c r="F6" s="17"/>
      <c r="G6" s="46" t="s">
        <v>640</v>
      </c>
      <c r="H6" s="47"/>
      <c r="I6" s="47"/>
      <c r="J6" s="47"/>
      <c r="K6" s="47"/>
      <c r="L6" s="48">
        <f>VLOOKUP($C$11,formules!$A$2:$AN79,39,FALSE)</f>
        <v>0</v>
      </c>
      <c r="M6" s="48">
        <f>VLOOKUP($C$11,formules!$A$2:$AN79,40,FALSE)</f>
        <v>0</v>
      </c>
      <c r="N6" s="47"/>
      <c r="P6" s="43"/>
    </row>
    <row r="7" spans="1:17" collapsed="1" x14ac:dyDescent="0.3">
      <c r="F7" s="43">
        <f>VLOOKUP($C$11,formules!$A$2:$AE81,21,FALSE)</f>
        <v>2</v>
      </c>
      <c r="G7" s="43">
        <f>VLOOKUP($C$11,formules!$A$2:$AE81,22,FALSE)</f>
        <v>2</v>
      </c>
      <c r="H7" s="43">
        <f>VLOOKUP($C$11,formules!$A$2:$AE81,23,FALSE)</f>
        <v>1</v>
      </c>
      <c r="I7" s="49"/>
      <c r="J7" s="49"/>
      <c r="K7" s="49"/>
      <c r="L7" s="49"/>
      <c r="M7" s="49"/>
      <c r="N7" s="49"/>
      <c r="P7" s="43"/>
    </row>
    <row r="8" spans="1:17" ht="10.5" customHeight="1" x14ac:dyDescent="0.3">
      <c r="F8" s="50"/>
      <c r="P8" s="43"/>
    </row>
    <row r="9" spans="1:17" ht="22.5" customHeight="1" thickBot="1" x14ac:dyDescent="0.35">
      <c r="A9" s="43"/>
      <c r="B9" s="43"/>
      <c r="C9" s="43"/>
      <c r="D9" s="43"/>
      <c r="E9" s="43"/>
    </row>
    <row r="10" spans="1:17" ht="23.25" customHeight="1" thickBot="1" x14ac:dyDescent="0.35">
      <c r="A10" s="124" t="str">
        <f>IF(formules!$A$72="ne","Maks. balų","Svoris")</f>
        <v>Svoris</v>
      </c>
      <c r="B10" s="125" t="s">
        <v>3</v>
      </c>
      <c r="C10" s="125" t="s">
        <v>16</v>
      </c>
      <c r="D10" s="125" t="s">
        <v>25</v>
      </c>
      <c r="E10" s="125" t="s">
        <v>26</v>
      </c>
      <c r="F10" s="126" t="s">
        <v>4</v>
      </c>
      <c r="G10" s="126" t="s">
        <v>5</v>
      </c>
      <c r="H10" s="126" t="s">
        <v>6</v>
      </c>
      <c r="I10" s="126" t="s">
        <v>7</v>
      </c>
      <c r="J10" s="126" t="s">
        <v>8</v>
      </c>
      <c r="K10" s="126" t="s">
        <v>9</v>
      </c>
      <c r="L10" s="126" t="s">
        <v>10</v>
      </c>
      <c r="M10" s="126" t="s">
        <v>11</v>
      </c>
      <c r="N10" s="126" t="s">
        <v>12</v>
      </c>
      <c r="O10" s="129" t="s">
        <v>13</v>
      </c>
      <c r="P10" s="144"/>
    </row>
    <row r="11" spans="1:17" ht="48" customHeight="1" x14ac:dyDescent="0.3">
      <c r="A11" s="142">
        <v>60</v>
      </c>
      <c r="B11" s="143" t="s">
        <v>0</v>
      </c>
      <c r="C11" s="156" t="s">
        <v>725</v>
      </c>
      <c r="D11" s="122">
        <v>0</v>
      </c>
      <c r="E11" s="157"/>
      <c r="F11" s="123"/>
      <c r="G11" s="123"/>
      <c r="H11" s="123"/>
      <c r="I11" s="123"/>
      <c r="J11" s="123"/>
      <c r="K11" s="123"/>
      <c r="L11" s="123"/>
      <c r="M11" s="123"/>
      <c r="N11" s="123"/>
      <c r="O11" s="123"/>
      <c r="P11" s="145"/>
      <c r="Q11" s="118"/>
    </row>
    <row r="12" spans="1:17" ht="21.75" customHeight="1" x14ac:dyDescent="0.3">
      <c r="A12" s="179">
        <v>4.5</v>
      </c>
      <c r="B12" s="185" t="s">
        <v>48</v>
      </c>
      <c r="C12" s="181" t="s">
        <v>604</v>
      </c>
      <c r="D12" s="183">
        <v>0</v>
      </c>
      <c r="E12" s="183">
        <v>12</v>
      </c>
      <c r="F12" s="40"/>
      <c r="G12" s="40"/>
      <c r="H12" s="40"/>
      <c r="I12" s="40"/>
      <c r="J12" s="40"/>
      <c r="K12" s="40"/>
      <c r="L12" s="40"/>
      <c r="M12" s="40"/>
      <c r="N12" s="40"/>
      <c r="O12" s="130"/>
      <c r="P12" s="166"/>
      <c r="Q12" s="43">
        <f>IFERROR(VLOOKUP(C12,formules!$A$52:$C$55,3,FALSE),0)</f>
        <v>6</v>
      </c>
    </row>
    <row r="13" spans="1:17" ht="21.75" customHeight="1" x14ac:dyDescent="0.3">
      <c r="A13" s="180"/>
      <c r="B13" s="186"/>
      <c r="C13" s="182"/>
      <c r="D13" s="184"/>
      <c r="E13" s="184"/>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t="str">
        <f ca="1">IF(AND($A12&lt;&gt;"",$C12&lt;&gt;""),INDIRECT(VLOOKUP($C12,formules!$A$49:$C$59,3,FALSE)&amp;"!"&amp;matrix!G1),"")</f>
        <v/>
      </c>
      <c r="M13" s="51" t="str">
        <f ca="1">IF(AND($A12&lt;&gt;"",$C12&lt;&gt;""),INDIRECT(VLOOKUP($C12,formules!$A$49:$C$59,3,FALSE)&amp;"!"&amp;matrix!H1),"")</f>
        <v/>
      </c>
      <c r="N13" s="51" t="str">
        <f ca="1">IF(AND($A12&lt;&gt;"",$C12&lt;&gt;""),INDIRECT(VLOOKUP($C12,formules!$A$49:$C$59,3,FALSE)&amp;"!"&amp;matrix!I1),"")</f>
        <v/>
      </c>
      <c r="O13" s="131" t="str">
        <f ca="1">IF(AND($A12&lt;&gt;"",$C12&lt;&gt;""),INDIRECT(VLOOKUP($C12,formules!$A$49:$C$59,3,FALSE)&amp;"!"&amp;matrix!J1),"")</f>
        <v/>
      </c>
      <c r="P13" s="166"/>
      <c r="Q13" s="43"/>
    </row>
    <row r="14" spans="1:17" ht="21.75" customHeight="1" x14ac:dyDescent="0.3">
      <c r="A14" s="179">
        <v>10</v>
      </c>
      <c r="B14" s="185" t="s">
        <v>75</v>
      </c>
      <c r="C14" s="181" t="s">
        <v>601</v>
      </c>
      <c r="D14" s="183">
        <v>0</v>
      </c>
      <c r="E14" s="183">
        <v>0</v>
      </c>
      <c r="F14" s="40"/>
      <c r="G14" s="40"/>
      <c r="H14" s="40"/>
      <c r="I14" s="40"/>
      <c r="J14" s="40"/>
      <c r="K14" s="40"/>
      <c r="L14" s="40"/>
      <c r="M14" s="40"/>
      <c r="N14" s="40"/>
      <c r="O14" s="130"/>
      <c r="P14" s="145"/>
      <c r="Q14" s="43">
        <f>IFERROR(VLOOKUP(C14,formules!$A$52:$C$55,3,FALSE),0)</f>
        <v>3</v>
      </c>
    </row>
    <row r="15" spans="1:17" ht="21.75" customHeight="1" x14ac:dyDescent="0.3">
      <c r="A15" s="180"/>
      <c r="B15" s="186"/>
      <c r="C15" s="182"/>
      <c r="D15" s="184"/>
      <c r="E15" s="184"/>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1" t="str">
        <f ca="1">IF(AND($A14&lt;&gt;"",$C14&lt;&gt;""),INDIRECT(VLOOKUP($C14,formules!$A$49:$C$59,3,FALSE)&amp;"!"&amp;matrix!J2),"")</f>
        <v/>
      </c>
      <c r="P15" s="145"/>
      <c r="Q15" s="43"/>
    </row>
    <row r="16" spans="1:17" ht="21.75" customHeight="1" x14ac:dyDescent="0.3">
      <c r="A16" s="179">
        <v>4.5</v>
      </c>
      <c r="B16" s="189" t="s">
        <v>103</v>
      </c>
      <c r="C16" s="181" t="s">
        <v>601</v>
      </c>
      <c r="D16" s="183">
        <v>0</v>
      </c>
      <c r="E16" s="183">
        <v>0</v>
      </c>
      <c r="F16" s="40"/>
      <c r="G16" s="40"/>
      <c r="H16" s="40"/>
      <c r="I16" s="40"/>
      <c r="J16" s="40"/>
      <c r="K16" s="40"/>
      <c r="L16" s="40"/>
      <c r="M16" s="40"/>
      <c r="N16" s="40"/>
      <c r="O16" s="130"/>
      <c r="P16" s="145"/>
      <c r="Q16" s="43">
        <f>IFERROR(VLOOKUP(C16,formules!$A$52:$C$55,3,FALSE),0)</f>
        <v>3</v>
      </c>
    </row>
    <row r="17" spans="1:17" ht="21.75" customHeight="1" x14ac:dyDescent="0.3">
      <c r="A17" s="180"/>
      <c r="B17" s="190"/>
      <c r="C17" s="182"/>
      <c r="D17" s="184"/>
      <c r="E17" s="184"/>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1" t="str">
        <f ca="1">IF(AND($A16&lt;&gt;"",$C16&lt;&gt;""),INDIRECT(VLOOKUP($C16,formules!$A$49:$C$59,3,FALSE)&amp;"!"&amp;matrix!J3),"")</f>
        <v/>
      </c>
      <c r="P17" s="145"/>
      <c r="Q17" s="43"/>
    </row>
    <row r="18" spans="1:17" ht="21.75" customHeight="1" x14ac:dyDescent="0.3">
      <c r="A18" s="179">
        <v>21</v>
      </c>
      <c r="B18" s="185" t="s">
        <v>767</v>
      </c>
      <c r="C18" s="181" t="s">
        <v>604</v>
      </c>
      <c r="D18" s="183">
        <v>0</v>
      </c>
      <c r="E18" s="183">
        <v>3</v>
      </c>
      <c r="F18" s="40"/>
      <c r="G18" s="40"/>
      <c r="H18" s="40"/>
      <c r="I18" s="40"/>
      <c r="J18" s="40"/>
      <c r="K18" s="40"/>
      <c r="L18" s="40"/>
      <c r="M18" s="40"/>
      <c r="N18" s="40"/>
      <c r="O18" s="130"/>
      <c r="P18" s="145"/>
      <c r="Q18" s="43">
        <f>IFERROR(VLOOKUP(C18,formules!$A$52:$C$55,3,FALSE),0)</f>
        <v>6</v>
      </c>
    </row>
    <row r="19" spans="1:17" ht="21.75" customHeight="1" x14ac:dyDescent="0.3">
      <c r="A19" s="180"/>
      <c r="B19" s="186"/>
      <c r="C19" s="182"/>
      <c r="D19" s="184"/>
      <c r="E19" s="184"/>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1" t="str">
        <f ca="1">IF(AND($A18&lt;&gt;"",$C18&lt;&gt;""),INDIRECT(VLOOKUP($C18,formules!$A$49:$C$59,3,FALSE)&amp;"!"&amp;matrix!J4),"")</f>
        <v/>
      </c>
      <c r="P19" s="145"/>
      <c r="Q19" s="43"/>
    </row>
    <row r="20" spans="1:17" ht="21.75" hidden="1" customHeight="1" outlineLevel="1" x14ac:dyDescent="0.3">
      <c r="A20" s="179"/>
      <c r="B20" s="185"/>
      <c r="C20" s="181"/>
      <c r="D20" s="183"/>
      <c r="E20" s="183"/>
      <c r="F20" s="40"/>
      <c r="G20" s="40"/>
      <c r="H20" s="40"/>
      <c r="I20" s="40"/>
      <c r="J20" s="40"/>
      <c r="K20" s="40"/>
      <c r="L20" s="40"/>
      <c r="M20" s="40"/>
      <c r="N20" s="40"/>
      <c r="O20" s="130"/>
      <c r="P20" s="145"/>
      <c r="Q20" s="43">
        <f>IFERROR(VLOOKUP(C20,formules!$A$52:$C$55,3,FALSE),0)</f>
        <v>0</v>
      </c>
    </row>
    <row r="21" spans="1:17" ht="21.75" hidden="1" customHeight="1" outlineLevel="1" x14ac:dyDescent="0.3">
      <c r="A21" s="180"/>
      <c r="B21" s="186"/>
      <c r="C21" s="182"/>
      <c r="D21" s="184"/>
      <c r="E21" s="184"/>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1" t="str">
        <f ca="1">IF(AND($A20&lt;&gt;"",$C20&lt;&gt;""),INDIRECT(VLOOKUP($C20,formules!$A$49:$C$59,3,FALSE)&amp;"!"&amp;matrix!J5),"")</f>
        <v/>
      </c>
      <c r="P21" s="145"/>
      <c r="Q21" s="43"/>
    </row>
    <row r="22" spans="1:17" ht="21.75" hidden="1" customHeight="1" outlineLevel="1" x14ac:dyDescent="0.3">
      <c r="A22" s="179"/>
      <c r="B22" s="185"/>
      <c r="C22" s="181"/>
      <c r="D22" s="183"/>
      <c r="E22" s="183"/>
      <c r="F22" s="40"/>
      <c r="G22" s="40"/>
      <c r="H22" s="40"/>
      <c r="I22" s="40"/>
      <c r="J22" s="40"/>
      <c r="K22" s="40"/>
      <c r="L22" s="40"/>
      <c r="M22" s="40"/>
      <c r="N22" s="40"/>
      <c r="O22" s="130"/>
      <c r="P22" s="145"/>
      <c r="Q22" s="43">
        <f>IFERROR(VLOOKUP(C22,formules!$A$52:$C$55,3,FALSE),0)</f>
        <v>0</v>
      </c>
    </row>
    <row r="23" spans="1:17" ht="21.75" hidden="1" customHeight="1" outlineLevel="1" x14ac:dyDescent="0.3">
      <c r="A23" s="180"/>
      <c r="B23" s="186"/>
      <c r="C23" s="182"/>
      <c r="D23" s="184"/>
      <c r="E23" s="184"/>
      <c r="F23" s="148" t="str">
        <f ca="1">IF(AND($A22&lt;&gt;"",$C22&lt;&gt;""),INDIRECT(VLOOKUP($C22,formules!$A$49:$C$59,3,FALSE)&amp;"!"&amp;matrix!A6),"")</f>
        <v/>
      </c>
      <c r="G23" s="148" t="str">
        <f ca="1">IF(AND($A22&lt;&gt;"",$C22&lt;&gt;""),INDIRECT(VLOOKUP($C22,formules!$A$49:$C$59,3,FALSE)&amp;"!"&amp;matrix!B6),"")</f>
        <v/>
      </c>
      <c r="H23" s="148" t="str">
        <f ca="1">IF(AND($A22&lt;&gt;"",$C22&lt;&gt;""),INDIRECT(VLOOKUP($C22,formules!$A$49:$C$59,3,FALSE)&amp;"!"&amp;matrix!C6),"")</f>
        <v/>
      </c>
      <c r="I23" s="148" t="str">
        <f ca="1">IF(AND($A22&lt;&gt;"",$C22&lt;&gt;""),INDIRECT(VLOOKUP($C22,formules!$A$49:$C$59,3,FALSE)&amp;"!"&amp;matrix!D6),"")</f>
        <v/>
      </c>
      <c r="J23" s="148" t="str">
        <f ca="1">IF(AND($A22&lt;&gt;"",$C22&lt;&gt;""),INDIRECT(VLOOKUP($C22,formules!$A$49:$C$59,3,FALSE)&amp;"!"&amp;matrix!E6),"")</f>
        <v/>
      </c>
      <c r="K23" s="148" t="str">
        <f ca="1">IF(AND($A22&lt;&gt;"",$C22&lt;&gt;""),INDIRECT(VLOOKUP($C22,formules!$A$49:$C$59,3,FALSE)&amp;"!"&amp;matrix!F6),"")</f>
        <v/>
      </c>
      <c r="L23" s="148" t="str">
        <f ca="1">IF(AND($A22&lt;&gt;"",$C22&lt;&gt;""),INDIRECT(VLOOKUP($C22,formules!$A$49:$C$59,3,FALSE)&amp;"!"&amp;matrix!G6),"")</f>
        <v/>
      </c>
      <c r="M23" s="148" t="str">
        <f ca="1">IF(AND($A22&lt;&gt;"",$C22&lt;&gt;""),INDIRECT(VLOOKUP($C22,formules!$A$49:$C$59,3,FALSE)&amp;"!"&amp;matrix!H6),"")</f>
        <v/>
      </c>
      <c r="N23" s="148" t="str">
        <f ca="1">IF(AND($A22&lt;&gt;"",$C22&lt;&gt;""),INDIRECT(VLOOKUP($C22,formules!$A$49:$C$59,3,FALSE)&amp;"!"&amp;matrix!I6),"")</f>
        <v/>
      </c>
      <c r="O23" s="149" t="str">
        <f ca="1">IF(AND($A22&lt;&gt;"",$C22&lt;&gt;""),INDIRECT(VLOOKUP($C22,formules!$A$49:$C$59,3,FALSE)&amp;"!"&amp;matrix!J6),"")</f>
        <v/>
      </c>
      <c r="P23" s="145"/>
      <c r="Q23" s="43"/>
    </row>
    <row r="24" spans="1:17" ht="21.75" hidden="1" customHeight="1" outlineLevel="1" x14ac:dyDescent="0.3">
      <c r="A24" s="179"/>
      <c r="B24" s="183"/>
      <c r="C24" s="181"/>
      <c r="D24" s="183"/>
      <c r="E24" s="183"/>
      <c r="F24" s="40"/>
      <c r="G24" s="40"/>
      <c r="H24" s="40"/>
      <c r="I24" s="40"/>
      <c r="J24" s="40"/>
      <c r="K24" s="40"/>
      <c r="L24" s="40"/>
      <c r="M24" s="40"/>
      <c r="N24" s="40"/>
      <c r="O24" s="130"/>
      <c r="P24" s="145"/>
      <c r="Q24" s="43">
        <f>IFERROR(VLOOKUP(C24,formules!$A$52:$C$55,3,FALSE),0)</f>
        <v>0</v>
      </c>
    </row>
    <row r="25" spans="1:17" ht="21.75" hidden="1" customHeight="1" outlineLevel="1" x14ac:dyDescent="0.3">
      <c r="A25" s="180"/>
      <c r="B25" s="184"/>
      <c r="C25" s="182"/>
      <c r="D25" s="184"/>
      <c r="E25" s="184"/>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1" t="str">
        <f ca="1">IF(AND($A24&lt;&gt;"",$C24&lt;&gt;""),INDIRECT(VLOOKUP($C24,formules!$A$49:$C$59,3,FALSE)&amp;"!"&amp;matrix!J7),"")</f>
        <v/>
      </c>
      <c r="P25" s="145"/>
      <c r="Q25" s="43"/>
    </row>
    <row r="26" spans="1:17" ht="21.75" hidden="1" customHeight="1" outlineLevel="1" x14ac:dyDescent="0.3">
      <c r="A26" s="179"/>
      <c r="B26" s="183"/>
      <c r="C26" s="181"/>
      <c r="D26" s="183"/>
      <c r="E26" s="183"/>
      <c r="F26" s="40"/>
      <c r="G26" s="40"/>
      <c r="H26" s="40"/>
      <c r="I26" s="40"/>
      <c r="J26" s="40"/>
      <c r="K26" s="40"/>
      <c r="L26" s="40"/>
      <c r="M26" s="40"/>
      <c r="N26" s="40"/>
      <c r="O26" s="130"/>
      <c r="P26" s="145"/>
      <c r="Q26" s="43">
        <f>IFERROR(VLOOKUP(C26,formules!$A$52:$C$55,3,FALSE),0)</f>
        <v>0</v>
      </c>
    </row>
    <row r="27" spans="1:17" ht="21.75" hidden="1" customHeight="1" outlineLevel="1" x14ac:dyDescent="0.3">
      <c r="A27" s="180"/>
      <c r="B27" s="184"/>
      <c r="C27" s="182"/>
      <c r="D27" s="184"/>
      <c r="E27" s="184"/>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1" t="str">
        <f ca="1">IF(AND($A26&lt;&gt;"",$C26&lt;&gt;""),INDIRECT(VLOOKUP($C26,formules!$A$49:$C$59,3,FALSE)&amp;"!"&amp;matrix!J8),"")</f>
        <v/>
      </c>
      <c r="P27" s="145"/>
      <c r="Q27" s="43"/>
    </row>
    <row r="28" spans="1:17" ht="21.75" hidden="1" customHeight="1" outlineLevel="1" x14ac:dyDescent="0.3">
      <c r="A28" s="179"/>
      <c r="B28" s="183"/>
      <c r="C28" s="181"/>
      <c r="D28" s="183"/>
      <c r="E28" s="183"/>
      <c r="F28" s="40"/>
      <c r="G28" s="40"/>
      <c r="H28" s="40"/>
      <c r="I28" s="40"/>
      <c r="J28" s="40"/>
      <c r="K28" s="40"/>
      <c r="L28" s="40"/>
      <c r="M28" s="40"/>
      <c r="N28" s="40"/>
      <c r="O28" s="130"/>
      <c r="P28" s="145"/>
      <c r="Q28" s="43">
        <f>IFERROR(VLOOKUP(C28,formules!$A$52:$C$55,3,FALSE),0)</f>
        <v>0</v>
      </c>
    </row>
    <row r="29" spans="1:17" ht="21.75" hidden="1" customHeight="1" outlineLevel="1" x14ac:dyDescent="0.3">
      <c r="A29" s="180"/>
      <c r="B29" s="184"/>
      <c r="C29" s="182"/>
      <c r="D29" s="184"/>
      <c r="E29" s="184"/>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1" t="str">
        <f ca="1">IF(AND($A28&lt;&gt;"",$C28&lt;&gt;""),INDIRECT(VLOOKUP($C28,formules!$A$49:$C$59,3,FALSE)&amp;"!"&amp;matrix!J9),"")</f>
        <v/>
      </c>
      <c r="P29" s="145"/>
      <c r="Q29" s="43"/>
    </row>
    <row r="30" spans="1:17" ht="21.75" hidden="1" customHeight="1" outlineLevel="1" x14ac:dyDescent="0.3">
      <c r="A30" s="179"/>
      <c r="B30" s="183"/>
      <c r="C30" s="181"/>
      <c r="D30" s="183"/>
      <c r="E30" s="183"/>
      <c r="F30" s="40"/>
      <c r="G30" s="40"/>
      <c r="H30" s="40"/>
      <c r="I30" s="40"/>
      <c r="J30" s="40"/>
      <c r="K30" s="40"/>
      <c r="L30" s="40"/>
      <c r="M30" s="40"/>
      <c r="N30" s="40"/>
      <c r="O30" s="130"/>
      <c r="P30" s="145"/>
      <c r="Q30" s="43">
        <f>IFERROR(VLOOKUP(C30,formules!$A$52:$C$55,3,FALSE),0)</f>
        <v>0</v>
      </c>
    </row>
    <row r="31" spans="1:17" ht="21.75" hidden="1" customHeight="1" outlineLevel="1" x14ac:dyDescent="0.3">
      <c r="A31" s="180"/>
      <c r="B31" s="184"/>
      <c r="C31" s="187"/>
      <c r="D31" s="184"/>
      <c r="E31" s="184"/>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1" t="str">
        <f ca="1">IF(AND($A30&lt;&gt;"",$C30&lt;&gt;""),INDIRECT(VLOOKUP($C30,formules!$A$49:$C$59,3,FALSE)&amp;"!"&amp;matrix!J10),"")</f>
        <v/>
      </c>
      <c r="P31" s="145"/>
      <c r="Q31" s="43"/>
    </row>
    <row r="32" spans="1:17" ht="30" customHeight="1" collapsed="1" x14ac:dyDescent="0.3">
      <c r="A32" s="191">
        <f>SUM(A11:A31)</f>
        <v>100</v>
      </c>
      <c r="B32" s="188" t="str">
        <f>IF(VLOOKUP($C$11,formules!$A$2:$AN82,36,FALSE)&lt;&gt;0,VLOOKUP($C$11,formules!$A$2:$AN82,36,FALSE),"")</f>
        <v/>
      </c>
      <c r="C32" s="188"/>
      <c r="D32" s="192"/>
      <c r="E32" s="192"/>
      <c r="F32" s="52"/>
      <c r="G32" s="53"/>
      <c r="H32" s="53"/>
      <c r="I32" s="53"/>
      <c r="J32" s="53"/>
      <c r="K32" s="53"/>
      <c r="L32" s="53"/>
      <c r="M32" s="53"/>
      <c r="N32" s="53"/>
      <c r="O32" s="132"/>
      <c r="P32" s="145"/>
      <c r="Q32" s="43"/>
    </row>
    <row r="33" spans="1:17" ht="32.25" customHeight="1" x14ac:dyDescent="0.3">
      <c r="A33" s="191"/>
      <c r="B33" s="188" t="str">
        <f>IF(VLOOKUP($C$11,formules!$A$2:$AN82,37,FALSE)&lt;&gt;0,VLOOKUP($C$11,formules!$A$2:$AN82,37,FALSE),"")</f>
        <v/>
      </c>
      <c r="C33" s="188"/>
      <c r="D33" s="183"/>
      <c r="E33" s="183"/>
      <c r="F33" s="54"/>
      <c r="G33" s="55"/>
      <c r="H33" s="55"/>
      <c r="I33" s="55"/>
      <c r="J33" s="55"/>
      <c r="K33" s="55"/>
      <c r="L33" s="55"/>
      <c r="M33" s="55"/>
      <c r="N33" s="55"/>
      <c r="O33" s="133"/>
      <c r="P33" s="145"/>
    </row>
    <row r="34" spans="1:17" ht="28.5" customHeight="1" x14ac:dyDescent="0.3">
      <c r="A34" s="191"/>
      <c r="B34" s="188" t="str">
        <f>IF(VLOOKUP($C$11,formules!$A$2:$AN82,35,FALSE)&lt;&gt;0,"n","")</f>
        <v/>
      </c>
      <c r="C34" s="188"/>
      <c r="D34" s="193"/>
      <c r="E34" s="194"/>
      <c r="F34" s="56"/>
      <c r="G34" s="57"/>
      <c r="H34" s="57"/>
      <c r="I34" s="57"/>
      <c r="J34" s="57"/>
      <c r="K34" s="57"/>
      <c r="L34" s="57"/>
      <c r="M34" s="57"/>
      <c r="N34" s="57"/>
      <c r="O34" s="134"/>
      <c r="P34" s="145"/>
    </row>
    <row r="35" spans="1:17" ht="22.5" customHeight="1" x14ac:dyDescent="0.3">
      <c r="A35" s="93"/>
      <c r="B35" s="94"/>
      <c r="C35" s="94"/>
      <c r="D35" s="167" t="s">
        <v>14</v>
      </c>
      <c r="E35" s="178"/>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5" t="str">
        <f ca="1">IF(OR(ISERROR(VLOOKUP($C$11,formules!$A$2:$O$60,formules!K64,FALSE)),O11=""),"",VLOOKUP($C$11,formules!$A$2:$O$60,formules!K64,FALSE))</f>
        <v/>
      </c>
      <c r="P35" s="145"/>
    </row>
    <row r="36" spans="1:17" hidden="1" x14ac:dyDescent="0.3">
      <c r="A36" s="95"/>
      <c r="B36" s="94"/>
      <c r="C36" s="94"/>
      <c r="D36" s="100" t="s">
        <v>15</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6" t="str">
        <f t="shared" ca="1" si="0"/>
        <v/>
      </c>
      <c r="P36" s="145"/>
    </row>
    <row r="37" spans="1:17" x14ac:dyDescent="0.3">
      <c r="A37" s="95"/>
      <c r="B37" s="94"/>
      <c r="C37" s="94"/>
      <c r="D37" s="167" t="s">
        <v>679</v>
      </c>
      <c r="E37" s="168"/>
      <c r="F37" s="168"/>
      <c r="G37" s="168"/>
      <c r="H37" s="168"/>
      <c r="I37" s="168"/>
      <c r="J37" s="168"/>
      <c r="K37" s="168"/>
      <c r="L37" s="168"/>
      <c r="M37" s="168"/>
      <c r="N37" s="168"/>
      <c r="O37" s="169"/>
      <c r="P37" s="145"/>
    </row>
    <row r="38" spans="1:17" ht="20.25" customHeight="1" x14ac:dyDescent="0.3">
      <c r="A38" s="95"/>
      <c r="B38" s="94"/>
      <c r="C38" s="94"/>
      <c r="D38" s="167" t="s">
        <v>671</v>
      </c>
      <c r="E38" s="178"/>
      <c r="F38" s="173" t="str">
        <f>VLOOKUP($C$11,formules!$A$2:$AP82,17,FALSE)</f>
        <v>Psetmax=€; Psetmin=0€; Wkokybė=40; Wkaina=60</v>
      </c>
      <c r="G38" s="174"/>
      <c r="H38" s="174"/>
      <c r="I38" s="174"/>
      <c r="J38" s="174"/>
      <c r="K38" s="174"/>
      <c r="L38" s="174"/>
      <c r="M38" s="174"/>
      <c r="N38" s="174"/>
      <c r="O38" s="175"/>
      <c r="P38" s="145"/>
    </row>
    <row r="39" spans="1:17" x14ac:dyDescent="0.3">
      <c r="A39" s="95"/>
      <c r="B39" s="94"/>
      <c r="C39" s="94"/>
      <c r="D39" s="167" t="str">
        <f>IF(Q39="n","Qi (balais)","Wkokybė x Qi")</f>
        <v>Wkokybė x Qi</v>
      </c>
      <c r="E39" s="178"/>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7" t="str">
        <f t="shared" si="1"/>
        <v/>
      </c>
      <c r="P39" s="145"/>
      <c r="Q39" s="43">
        <f>VLOOKUP($C$11,formules!$A$2:$AP82,19,FALSE)</f>
        <v>0</v>
      </c>
    </row>
    <row r="40" spans="1:17" x14ac:dyDescent="0.3">
      <c r="A40" s="95"/>
      <c r="B40" s="94"/>
      <c r="C40" s="94"/>
      <c r="D40" s="177" t="s">
        <v>687</v>
      </c>
      <c r="E40" s="177"/>
      <c r="F40" s="155" t="str">
        <f t="shared" ref="F40:O40" si="2">IFERROR(F39/WQ,"")</f>
        <v/>
      </c>
      <c r="G40" s="155" t="str">
        <f t="shared" si="2"/>
        <v/>
      </c>
      <c r="H40" s="155" t="str">
        <f t="shared" si="2"/>
        <v/>
      </c>
      <c r="I40" s="155" t="str">
        <f t="shared" si="2"/>
        <v/>
      </c>
      <c r="J40" s="155" t="str">
        <f t="shared" si="2"/>
        <v/>
      </c>
      <c r="K40" s="155" t="str">
        <f t="shared" si="2"/>
        <v/>
      </c>
      <c r="L40" s="61" t="str">
        <f t="shared" si="2"/>
        <v/>
      </c>
      <c r="M40" s="61" t="str">
        <f t="shared" si="2"/>
        <v/>
      </c>
      <c r="N40" s="61" t="str">
        <f t="shared" si="2"/>
        <v/>
      </c>
      <c r="O40" s="138" t="str">
        <f t="shared" si="2"/>
        <v/>
      </c>
      <c r="P40" s="146" t="s">
        <v>766</v>
      </c>
    </row>
    <row r="41" spans="1:17" x14ac:dyDescent="0.3">
      <c r="A41" s="95"/>
      <c r="B41" s="94"/>
      <c r="C41" s="94"/>
      <c r="D41" s="167" t="s">
        <v>622</v>
      </c>
      <c r="E41" s="178"/>
      <c r="F41" s="154" t="str">
        <f>F40</f>
        <v/>
      </c>
      <c r="G41" s="154" t="str">
        <f t="shared" ref="G41:O41" si="3">G40</f>
        <v/>
      </c>
      <c r="H41" s="154" t="str">
        <f t="shared" si="3"/>
        <v/>
      </c>
      <c r="I41" s="154" t="str">
        <f t="shared" si="3"/>
        <v/>
      </c>
      <c r="J41" s="154" t="str">
        <f t="shared" si="3"/>
        <v/>
      </c>
      <c r="K41" s="154" t="str">
        <f t="shared" si="3"/>
        <v/>
      </c>
      <c r="L41" s="98" t="str">
        <f t="shared" si="3"/>
        <v/>
      </c>
      <c r="M41" s="98" t="str">
        <f t="shared" si="3"/>
        <v/>
      </c>
      <c r="N41" s="98" t="str">
        <f t="shared" si="3"/>
        <v/>
      </c>
      <c r="O41" s="139" t="str">
        <f t="shared" si="3"/>
        <v/>
      </c>
      <c r="P41" s="146"/>
    </row>
    <row r="42" spans="1:17" x14ac:dyDescent="0.3">
      <c r="A42" s="95"/>
      <c r="B42" s="94"/>
      <c r="C42" s="94"/>
      <c r="D42" s="177" t="str">
        <f>IF(VLOOKUP($C$11,formules!$A$2:$AP82,18,FALSE)=0,"",VLOOKUP($C$11,formules!$A$2:$AP82,18,FALSE))</f>
        <v/>
      </c>
      <c r="E42" s="177"/>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9" t="str">
        <f ca="1">IFERROR(IF($D42="Ui",formules!O77,IF($D42="Log(Pi/Pmažiausia)",ROUND(LOG(O11/MIN(P)),3),IF($D42="ĮVERTkaina",(COUNT(P)-RANK(OFFSET(P,0,formules!K$63),P,1))/(COUNT(P)-1),""))),"")</f>
        <v/>
      </c>
      <c r="P42" s="147">
        <f>IF(P40=version!A2,1,0)</f>
        <v>1</v>
      </c>
    </row>
    <row r="43" spans="1:17" ht="15" thickBot="1" x14ac:dyDescent="0.35">
      <c r="A43" s="96"/>
      <c r="B43" s="97"/>
      <c r="C43" s="97"/>
      <c r="D43" s="176" t="str">
        <f>IF(D42="Ui","BBi","")</f>
        <v/>
      </c>
      <c r="E43" s="176"/>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40" t="str">
        <f>IFERROR(IF($D$43="BBi",formules!O78,""),"")</f>
        <v/>
      </c>
      <c r="P43" s="128"/>
    </row>
    <row r="44" spans="1:17" x14ac:dyDescent="0.3">
      <c r="A44" s="120"/>
      <c r="B44" s="119"/>
      <c r="C44" s="119"/>
      <c r="D44" s="121"/>
      <c r="E44" s="121"/>
      <c r="F44" s="127"/>
      <c r="G44" s="127"/>
      <c r="H44" s="127"/>
      <c r="I44" s="127"/>
      <c r="J44" s="127"/>
      <c r="K44" s="127"/>
      <c r="L44" s="127"/>
      <c r="M44" s="127"/>
      <c r="N44" s="127"/>
      <c r="O44" s="127"/>
      <c r="P44" s="17"/>
    </row>
    <row r="45" spans="1:17" x14ac:dyDescent="0.3">
      <c r="D45" s="17"/>
    </row>
    <row r="46" spans="1:17" x14ac:dyDescent="0.3">
      <c r="G46" s="153"/>
    </row>
    <row r="49" spans="21:29" x14ac:dyDescent="0.3">
      <c r="U49" s="162"/>
      <c r="V49" s="162"/>
      <c r="W49" s="162"/>
      <c r="X49" s="162"/>
      <c r="Y49" s="162"/>
      <c r="Z49" s="162"/>
      <c r="AA49" s="162"/>
      <c r="AB49" s="162"/>
      <c r="AC49" s="162"/>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96" t="s">
        <v>658</v>
      </c>
      <c r="B1" s="196"/>
      <c r="C1" s="196"/>
      <c r="D1" s="196"/>
      <c r="E1" s="196"/>
      <c r="F1" s="196"/>
      <c r="G1" s="196"/>
      <c r="H1" s="196"/>
      <c r="I1" s="196"/>
      <c r="J1" s="196"/>
      <c r="K1" s="196"/>
      <c r="L1" s="196"/>
      <c r="M1" s="196"/>
      <c r="N1" s="196"/>
      <c r="O1" s="196"/>
      <c r="P1" s="196"/>
      <c r="U1" s="65" t="s">
        <v>19</v>
      </c>
      <c r="V1" s="65" t="s">
        <v>20</v>
      </c>
      <c r="W1" s="65" t="s">
        <v>21</v>
      </c>
      <c r="X1" s="65">
        <v>2</v>
      </c>
      <c r="Y1" s="65">
        <v>3</v>
      </c>
      <c r="Z1" s="65">
        <v>4</v>
      </c>
      <c r="AA1" s="65" t="s">
        <v>22</v>
      </c>
      <c r="AB1" s="65" t="s">
        <v>23</v>
      </c>
      <c r="AC1" s="65" t="s">
        <v>24</v>
      </c>
      <c r="AD1" s="66" t="s">
        <v>27</v>
      </c>
      <c r="AE1" s="66" t="s">
        <v>28</v>
      </c>
      <c r="AF1" s="67" t="s">
        <v>608</v>
      </c>
      <c r="AG1" s="65" t="s">
        <v>615</v>
      </c>
      <c r="AH1" s="65" t="s">
        <v>616</v>
      </c>
      <c r="AI1" s="65" t="s">
        <v>617</v>
      </c>
      <c r="AJ1" s="65" t="s">
        <v>618</v>
      </c>
      <c r="AK1" s="65" t="s">
        <v>619</v>
      </c>
      <c r="AL1" s="68" t="s">
        <v>629</v>
      </c>
      <c r="AM1" s="69" t="s">
        <v>630</v>
      </c>
      <c r="AN1" s="69" t="s">
        <v>631</v>
      </c>
      <c r="AP1" s="70" t="s">
        <v>659</v>
      </c>
    </row>
    <row r="2" spans="1:42" ht="97.5" customHeight="1" outlineLevel="2" x14ac:dyDescent="0.3">
      <c r="A2" s="101" t="s">
        <v>724</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Wkokybė=40; Wkaina=60</v>
      </c>
      <c r="S2" t="s">
        <v>722</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3">
      <c r="A3" s="101" t="s">
        <v>725</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 Psetmin=0€; Wkokybė=40; Wkaina=60</v>
      </c>
      <c r="U3" s="1">
        <v>2</v>
      </c>
      <c r="V3" s="1">
        <v>2</v>
      </c>
      <c r="W3" s="1">
        <v>1</v>
      </c>
      <c r="X3" s="72" t="s">
        <v>605</v>
      </c>
      <c r="Y3" s="72" t="s">
        <v>605</v>
      </c>
      <c r="Z3" s="72" t="s">
        <v>605</v>
      </c>
      <c r="AA3" s="72">
        <v>0</v>
      </c>
      <c r="AB3" s="72">
        <v>0</v>
      </c>
      <c r="AC3" s="72" t="s">
        <v>605</v>
      </c>
      <c r="AD3" s="63"/>
      <c r="AE3" s="63">
        <v>1</v>
      </c>
      <c r="AF3" s="73">
        <v>1</v>
      </c>
      <c r="AG3" s="1"/>
      <c r="AH3" s="1"/>
      <c r="AI3" s="1"/>
      <c r="AJ3" s="1"/>
      <c r="AK3" s="1"/>
      <c r="AL3" s="42" t="s">
        <v>605</v>
      </c>
      <c r="AM3" s="42">
        <v>0</v>
      </c>
      <c r="AN3" s="42">
        <v>0</v>
      </c>
      <c r="AO3">
        <v>18</v>
      </c>
    </row>
    <row r="4" spans="1:42" ht="97.5" customHeight="1" x14ac:dyDescent="0.3">
      <c r="A4" s="101" t="s">
        <v>726</v>
      </c>
      <c r="B4" s="102"/>
      <c r="C4" s="102">
        <v>24</v>
      </c>
      <c r="D4" s="1">
        <v>1</v>
      </c>
      <c r="E4" s="90" t="s">
        <v>628</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Wkokybė=40; Wkaina=60</v>
      </c>
      <c r="S4" t="s">
        <v>722</v>
      </c>
      <c r="U4" s="1">
        <v>2</v>
      </c>
      <c r="V4" s="1">
        <v>3</v>
      </c>
      <c r="W4" s="1">
        <v>1</v>
      </c>
      <c r="X4" s="72" t="s">
        <v>605</v>
      </c>
      <c r="Y4" s="72" t="s">
        <v>605</v>
      </c>
      <c r="Z4" s="72" t="s">
        <v>605</v>
      </c>
      <c r="AA4" s="72">
        <v>0</v>
      </c>
      <c r="AB4" s="72">
        <v>0</v>
      </c>
      <c r="AC4" s="72" t="s">
        <v>605</v>
      </c>
      <c r="AD4" s="63">
        <v>1</v>
      </c>
      <c r="AE4" s="63"/>
      <c r="AF4" s="63"/>
      <c r="AG4" s="1">
        <v>1</v>
      </c>
      <c r="AH4" s="1">
        <v>1</v>
      </c>
      <c r="AI4" s="1"/>
      <c r="AJ4" s="1" t="s">
        <v>615</v>
      </c>
      <c r="AK4" s="1" t="s">
        <v>616</v>
      </c>
      <c r="AL4" s="42" t="s">
        <v>633</v>
      </c>
      <c r="AM4" s="42">
        <v>0</v>
      </c>
      <c r="AN4" s="42">
        <v>0</v>
      </c>
      <c r="AO4">
        <v>24</v>
      </c>
    </row>
    <row r="5" spans="1:42" ht="97.5" customHeight="1" x14ac:dyDescent="0.3">
      <c r="A5" s="101" t="s">
        <v>727</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Wkokybė=40; Wkaina=60</v>
      </c>
      <c r="S5" t="s">
        <v>722</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3">
      <c r="A6" s="101" t="s">
        <v>728</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Wkokybė=40; Wkaina=60</v>
      </c>
      <c r="S6" t="s">
        <v>722</v>
      </c>
      <c r="U6" s="1">
        <v>2</v>
      </c>
      <c r="V6" s="1">
        <v>2</v>
      </c>
      <c r="W6" s="1">
        <v>1</v>
      </c>
      <c r="X6" s="72" t="s">
        <v>605</v>
      </c>
      <c r="Y6" s="72" t="s">
        <v>605</v>
      </c>
      <c r="Z6" s="72" t="s">
        <v>605</v>
      </c>
      <c r="AA6" s="72">
        <v>0</v>
      </c>
      <c r="AB6" s="72">
        <v>0</v>
      </c>
      <c r="AC6" s="72" t="s">
        <v>605</v>
      </c>
      <c r="AD6" s="63"/>
      <c r="AE6" s="63"/>
      <c r="AF6" s="63"/>
      <c r="AG6" s="1">
        <v>1</v>
      </c>
      <c r="AH6" s="1">
        <v>1</v>
      </c>
      <c r="AI6" s="1"/>
      <c r="AJ6" s="1" t="s">
        <v>615</v>
      </c>
      <c r="AK6" s="1" t="s">
        <v>616</v>
      </c>
      <c r="AL6" s="42" t="s">
        <v>605</v>
      </c>
      <c r="AM6" s="42">
        <v>0</v>
      </c>
      <c r="AN6" s="42">
        <v>0</v>
      </c>
      <c r="AO6">
        <v>26</v>
      </c>
    </row>
    <row r="7" spans="1:42" ht="97.5" customHeight="1" x14ac:dyDescent="0.3">
      <c r="A7" s="101" t="s">
        <v>729</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722</v>
      </c>
      <c r="U7" s="1">
        <v>2</v>
      </c>
      <c r="V7" s="1">
        <v>4</v>
      </c>
      <c r="W7" s="1">
        <v>1</v>
      </c>
      <c r="X7" s="72" t="s">
        <v>605</v>
      </c>
      <c r="Y7" s="72" t="s">
        <v>605</v>
      </c>
      <c r="Z7" s="72" t="s">
        <v>605</v>
      </c>
      <c r="AA7" s="72">
        <v>0</v>
      </c>
      <c r="AB7" s="72">
        <v>0</v>
      </c>
      <c r="AC7" s="72" t="s">
        <v>605</v>
      </c>
      <c r="AD7" s="63">
        <v>1</v>
      </c>
      <c r="AE7" s="63"/>
      <c r="AF7" s="63"/>
      <c r="AG7" s="1">
        <v>1</v>
      </c>
      <c r="AH7" s="1">
        <v>1</v>
      </c>
      <c r="AI7" s="1">
        <v>1</v>
      </c>
      <c r="AJ7" s="1" t="s">
        <v>674</v>
      </c>
      <c r="AK7" s="1" t="s">
        <v>673</v>
      </c>
      <c r="AL7" s="42" t="s">
        <v>605</v>
      </c>
      <c r="AM7" s="75">
        <v>0</v>
      </c>
      <c r="AN7" s="75">
        <v>0</v>
      </c>
      <c r="AO7">
        <v>27</v>
      </c>
      <c r="AP7" t="s">
        <v>660</v>
      </c>
    </row>
    <row r="8" spans="1:42" ht="97.5" customHeight="1" x14ac:dyDescent="0.3">
      <c r="A8" s="101" t="s">
        <v>730</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 Wkokybė=40; Wkaina=60</v>
      </c>
      <c r="S8" t="s">
        <v>722</v>
      </c>
      <c r="U8" s="1">
        <v>2</v>
      </c>
      <c r="V8" s="1">
        <v>3</v>
      </c>
      <c r="W8" s="1">
        <v>1</v>
      </c>
      <c r="X8" s="72" t="s">
        <v>605</v>
      </c>
      <c r="Y8" s="72" t="s">
        <v>605</v>
      </c>
      <c r="Z8" s="72" t="s">
        <v>605</v>
      </c>
      <c r="AA8" s="72">
        <v>0</v>
      </c>
      <c r="AB8" s="72">
        <v>0</v>
      </c>
      <c r="AC8" s="72" t="s">
        <v>605</v>
      </c>
      <c r="AD8" s="63">
        <v>1</v>
      </c>
      <c r="AE8" s="73">
        <v>1</v>
      </c>
      <c r="AF8" s="63"/>
      <c r="AG8" s="1">
        <v>1</v>
      </c>
      <c r="AH8" s="1"/>
      <c r="AI8" s="1"/>
      <c r="AJ8" s="1" t="s">
        <v>685</v>
      </c>
      <c r="AK8" s="1"/>
      <c r="AL8" s="42" t="s">
        <v>605</v>
      </c>
      <c r="AM8" s="42">
        <v>0</v>
      </c>
      <c r="AN8" s="42">
        <v>0</v>
      </c>
      <c r="AO8">
        <v>14</v>
      </c>
    </row>
    <row r="9" spans="1:42" ht="97.5" customHeight="1" x14ac:dyDescent="0.3">
      <c r="A9" s="101" t="s">
        <v>731</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722</v>
      </c>
      <c r="U9" s="1">
        <v>2</v>
      </c>
      <c r="V9" s="1">
        <v>4</v>
      </c>
      <c r="W9" s="1"/>
      <c r="X9" s="72" t="s">
        <v>652</v>
      </c>
      <c r="Y9" s="72" t="s">
        <v>652</v>
      </c>
      <c r="Z9" s="72" t="s">
        <v>652</v>
      </c>
      <c r="AA9" s="72">
        <v>0</v>
      </c>
      <c r="AB9" s="72">
        <v>0</v>
      </c>
      <c r="AC9" s="72" t="s">
        <v>652</v>
      </c>
      <c r="AD9" s="63">
        <v>1</v>
      </c>
      <c r="AE9" s="63"/>
      <c r="AF9" s="63"/>
      <c r="AG9" s="1">
        <v>1</v>
      </c>
      <c r="AH9" s="1">
        <v>1</v>
      </c>
      <c r="AI9" s="1">
        <v>1</v>
      </c>
      <c r="AJ9" s="1" t="s">
        <v>676</v>
      </c>
      <c r="AK9" s="1" t="s">
        <v>675</v>
      </c>
      <c r="AL9" s="42" t="s">
        <v>652</v>
      </c>
      <c r="AM9" s="42">
        <v>0</v>
      </c>
      <c r="AN9" s="42">
        <v>0</v>
      </c>
      <c r="AO9">
        <v>28</v>
      </c>
      <c r="AP9" t="s">
        <v>660</v>
      </c>
    </row>
    <row r="10" spans="1:42" ht="97.5" customHeight="1" x14ac:dyDescent="0.3">
      <c r="A10" s="101" t="s">
        <v>732</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722</v>
      </c>
      <c r="U10" s="1">
        <v>2</v>
      </c>
      <c r="V10" s="1">
        <v>2</v>
      </c>
      <c r="W10" s="1"/>
      <c r="X10" s="72" t="s">
        <v>652</v>
      </c>
      <c r="Y10" s="72" t="s">
        <v>652</v>
      </c>
      <c r="Z10" s="72" t="s">
        <v>652</v>
      </c>
      <c r="AA10" s="72">
        <v>0</v>
      </c>
      <c r="AB10" s="72">
        <v>0</v>
      </c>
      <c r="AC10" s="72" t="s">
        <v>652</v>
      </c>
      <c r="AD10" s="63"/>
      <c r="AE10" s="63"/>
      <c r="AF10" s="63"/>
      <c r="AG10" s="1"/>
      <c r="AH10" s="1"/>
      <c r="AI10" s="1"/>
      <c r="AJ10" s="1"/>
      <c r="AK10" s="1"/>
      <c r="AL10" s="42" t="s">
        <v>652</v>
      </c>
      <c r="AM10" s="42">
        <v>0</v>
      </c>
      <c r="AN10" s="42">
        <v>0</v>
      </c>
      <c r="AO10">
        <v>29</v>
      </c>
      <c r="AP10" t="s">
        <v>660</v>
      </c>
    </row>
    <row r="11" spans="1:42" ht="97.5" customHeight="1" x14ac:dyDescent="0.3">
      <c r="A11" s="101" t="s">
        <v>733</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Wkaina=0.6;Wkokybė=0.4 (žiūrėkite formulės aprašymą)</v>
      </c>
      <c r="S11" t="s">
        <v>722</v>
      </c>
      <c r="U11" s="1">
        <v>2</v>
      </c>
      <c r="V11" s="1">
        <v>4</v>
      </c>
      <c r="W11" s="1"/>
      <c r="X11" s="72" t="s">
        <v>652</v>
      </c>
      <c r="Y11" s="72" t="s">
        <v>652</v>
      </c>
      <c r="Z11" s="72" t="s">
        <v>652</v>
      </c>
      <c r="AA11" s="72">
        <v>0</v>
      </c>
      <c r="AB11" s="72">
        <v>0</v>
      </c>
      <c r="AC11" s="72" t="s">
        <v>652</v>
      </c>
      <c r="AD11" s="76">
        <v>1</v>
      </c>
      <c r="AE11" s="63"/>
      <c r="AF11" s="63"/>
      <c r="AG11" s="1"/>
      <c r="AH11" s="1"/>
      <c r="AI11" s="1"/>
      <c r="AJ11" s="1"/>
      <c r="AK11" s="1"/>
      <c r="AL11" s="42">
        <v>2.6200000000000001E-2</v>
      </c>
      <c r="AM11" s="42">
        <v>0</v>
      </c>
      <c r="AN11" s="42">
        <v>0</v>
      </c>
      <c r="AO11" t="s">
        <v>647</v>
      </c>
    </row>
    <row r="12" spans="1:42" ht="212.25" customHeight="1" x14ac:dyDescent="0.3">
      <c r="A12" s="101" t="s">
        <v>734</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Wkokybė=40; Wkaina=60</v>
      </c>
      <c r="U12" s="77">
        <v>2</v>
      </c>
      <c r="V12" s="77">
        <v>6</v>
      </c>
      <c r="W12" s="77"/>
      <c r="X12" s="72" t="s">
        <v>652</v>
      </c>
      <c r="Y12" s="72" t="s">
        <v>652</v>
      </c>
      <c r="Z12" s="72" t="s">
        <v>652</v>
      </c>
      <c r="AA12" s="72">
        <v>0</v>
      </c>
      <c r="AB12" s="72">
        <v>0</v>
      </c>
      <c r="AC12" s="72" t="s">
        <v>652</v>
      </c>
      <c r="AD12" s="78"/>
      <c r="AE12" s="78"/>
      <c r="AF12" s="78"/>
      <c r="AG12" s="77">
        <v>1</v>
      </c>
      <c r="AH12" s="77">
        <v>1</v>
      </c>
      <c r="AI12" s="77"/>
      <c r="AJ12" s="79" t="s">
        <v>635</v>
      </c>
      <c r="AK12" s="77" t="s">
        <v>634</v>
      </c>
      <c r="AL12" s="42" t="s">
        <v>605</v>
      </c>
      <c r="AM12" s="42">
        <v>0</v>
      </c>
      <c r="AN12" s="42">
        <v>0</v>
      </c>
      <c r="AO12" t="s">
        <v>648</v>
      </c>
    </row>
    <row r="13" spans="1:42" ht="97.5" customHeight="1" x14ac:dyDescent="0.3">
      <c r="A13" s="101" t="s">
        <v>735</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721</v>
      </c>
      <c r="U13" s="1">
        <v>2</v>
      </c>
      <c r="V13" s="1">
        <v>2</v>
      </c>
      <c r="W13" s="1"/>
      <c r="X13" s="72" t="s">
        <v>652</v>
      </c>
      <c r="Y13" s="72" t="s">
        <v>652</v>
      </c>
      <c r="Z13" s="72" t="s">
        <v>652</v>
      </c>
      <c r="AA13" s="72">
        <v>0</v>
      </c>
      <c r="AB13" s="72">
        <v>0</v>
      </c>
      <c r="AC13" s="72" t="s">
        <v>652</v>
      </c>
      <c r="AD13" s="63">
        <v>1</v>
      </c>
      <c r="AE13" s="63"/>
      <c r="AF13" s="63"/>
      <c r="AG13" s="1">
        <v>1</v>
      </c>
      <c r="AH13" s="1">
        <v>1</v>
      </c>
      <c r="AI13" s="1"/>
      <c r="AJ13" s="1" t="s">
        <v>636</v>
      </c>
      <c r="AK13" s="1" t="s">
        <v>678</v>
      </c>
      <c r="AL13" s="42" t="s">
        <v>605</v>
      </c>
      <c r="AM13" s="42">
        <v>0</v>
      </c>
      <c r="AN13" s="42">
        <v>0</v>
      </c>
      <c r="AO13" t="s">
        <v>649</v>
      </c>
      <c r="AP13" t="s">
        <v>660</v>
      </c>
    </row>
    <row r="14" spans="1:42" ht="97.5" customHeight="1" x14ac:dyDescent="0.3">
      <c r="A14" s="101" t="s">
        <v>736</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721</v>
      </c>
      <c r="U14" s="1">
        <v>2</v>
      </c>
      <c r="V14" s="80">
        <v>1</v>
      </c>
      <c r="W14" s="1"/>
      <c r="X14" s="72" t="s">
        <v>652</v>
      </c>
      <c r="Y14" s="72" t="s">
        <v>652</v>
      </c>
      <c r="Z14" s="72" t="s">
        <v>652</v>
      </c>
      <c r="AA14" s="72">
        <v>0</v>
      </c>
      <c r="AB14" s="72">
        <v>0</v>
      </c>
      <c r="AC14" s="72" t="s">
        <v>652</v>
      </c>
      <c r="AD14" s="63">
        <v>1</v>
      </c>
      <c r="AE14" s="63"/>
      <c r="AF14" s="63"/>
      <c r="AG14" s="1"/>
      <c r="AH14" s="1">
        <v>1</v>
      </c>
      <c r="AI14" s="1"/>
      <c r="AJ14" s="1"/>
      <c r="AK14" s="1" t="s">
        <v>677</v>
      </c>
      <c r="AL14" s="42" t="s">
        <v>605</v>
      </c>
      <c r="AM14" s="42">
        <v>0</v>
      </c>
      <c r="AN14" s="42">
        <v>0</v>
      </c>
      <c r="AO14" t="s">
        <v>650</v>
      </c>
      <c r="AP14" t="s">
        <v>660</v>
      </c>
    </row>
    <row r="15" spans="1:42" ht="97.5" customHeight="1" x14ac:dyDescent="0.3">
      <c r="A15" s="101" t="s">
        <v>737</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721</v>
      </c>
      <c r="U15" s="1">
        <v>2</v>
      </c>
      <c r="V15" s="80">
        <v>1</v>
      </c>
      <c r="W15" s="1"/>
      <c r="X15" s="72" t="s">
        <v>652</v>
      </c>
      <c r="Y15" s="72" t="s">
        <v>652</v>
      </c>
      <c r="Z15" s="72" t="s">
        <v>652</v>
      </c>
      <c r="AA15" s="72">
        <v>0</v>
      </c>
      <c r="AB15" s="72">
        <v>0</v>
      </c>
      <c r="AC15" s="72" t="s">
        <v>652</v>
      </c>
      <c r="AD15" s="63">
        <v>1</v>
      </c>
      <c r="AE15" s="63"/>
      <c r="AF15" s="63"/>
      <c r="AG15" s="1">
        <v>1</v>
      </c>
      <c r="AH15" s="1">
        <v>1</v>
      </c>
      <c r="AI15" s="1"/>
      <c r="AJ15" s="1" t="s">
        <v>637</v>
      </c>
      <c r="AK15" s="1" t="s">
        <v>677</v>
      </c>
      <c r="AL15" s="42" t="s">
        <v>605</v>
      </c>
      <c r="AM15" s="42">
        <v>0</v>
      </c>
      <c r="AN15" s="42">
        <v>0</v>
      </c>
      <c r="AO15" t="s">
        <v>651</v>
      </c>
      <c r="AP15" t="s">
        <v>660</v>
      </c>
    </row>
    <row r="16" spans="1:42" ht="97.5" customHeight="1" x14ac:dyDescent="0.3">
      <c r="A16" s="101" t="s">
        <v>738</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721</v>
      </c>
      <c r="U16" s="1">
        <v>2</v>
      </c>
      <c r="V16" s="80">
        <v>2</v>
      </c>
      <c r="W16" s="1"/>
      <c r="X16" s="72"/>
      <c r="Y16" s="72"/>
      <c r="Z16" s="72"/>
      <c r="AA16" s="72"/>
      <c r="AB16" s="72"/>
      <c r="AC16" s="72"/>
      <c r="AD16" s="63">
        <v>1</v>
      </c>
      <c r="AE16" s="63"/>
      <c r="AF16" s="63"/>
      <c r="AG16" s="1"/>
      <c r="AH16" s="1">
        <v>1</v>
      </c>
      <c r="AI16" s="1"/>
      <c r="AJ16" s="1"/>
      <c r="AK16" s="1" t="s">
        <v>678</v>
      </c>
      <c r="AL16" s="42"/>
      <c r="AM16" s="42"/>
      <c r="AN16" s="42"/>
    </row>
    <row r="17" spans="1:41" ht="97.5" customHeight="1" x14ac:dyDescent="0.3">
      <c r="A17" s="101" t="s">
        <v>739</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681</v>
      </c>
      <c r="U17" s="1">
        <v>2</v>
      </c>
      <c r="V17" s="1">
        <v>1</v>
      </c>
      <c r="W17" s="1"/>
      <c r="X17" s="72" t="s">
        <v>652</v>
      </c>
      <c r="Y17" s="72" t="s">
        <v>652</v>
      </c>
      <c r="Z17" s="72" t="s">
        <v>652</v>
      </c>
      <c r="AA17" s="72" t="s">
        <v>652</v>
      </c>
      <c r="AB17" s="72" t="s">
        <v>652</v>
      </c>
      <c r="AC17" s="72" t="s">
        <v>652</v>
      </c>
      <c r="AD17" s="63"/>
      <c r="AE17" s="63"/>
      <c r="AF17" s="63"/>
      <c r="AG17" s="1"/>
      <c r="AH17" s="1"/>
      <c r="AI17" s="1">
        <v>1</v>
      </c>
      <c r="AJ17" s="1"/>
      <c r="AK17" s="1"/>
      <c r="AL17" s="42" t="s">
        <v>652</v>
      </c>
      <c r="AM17" s="42" t="s">
        <v>652</v>
      </c>
      <c r="AN17" s="42" t="s">
        <v>652</v>
      </c>
      <c r="AO17">
        <v>30</v>
      </c>
    </row>
    <row r="18" spans="1:41" ht="97.5" customHeight="1" x14ac:dyDescent="0.3">
      <c r="A18" s="101" t="s">
        <v>740</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Wkokybė=40; Wkaina=60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3">
      <c r="A19" s="109" t="s">
        <v>741</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Wkokybė=40; Wkaina=60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3">
      <c r="A20" s="109" t="s">
        <v>742</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3">
      <c r="A21" s="109" t="s">
        <v>743</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Wkokybė=40; Wkaina=60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3">
      <c r="A22" s="109" t="s">
        <v>744</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3">
      <c r="A23" s="109" t="s">
        <v>745</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Wkokybė=40; Wkaina=60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3">
      <c r="A24" s="112" t="s">
        <v>746</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Wkokybė=40; Wkaina=60</v>
      </c>
      <c r="R24" t="s">
        <v>680</v>
      </c>
      <c r="S24" t="s">
        <v>722</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3">
      <c r="A25" s="109" t="s">
        <v>747</v>
      </c>
      <c r="B25" s="102"/>
      <c r="C25" s="102">
        <v>8</v>
      </c>
      <c r="D25" s="1"/>
      <c r="E25" s="1" t="s">
        <v>18</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Wkokybė=40; Wkaina=60</v>
      </c>
      <c r="S25" t="s">
        <v>722</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3">
      <c r="A26" s="109" t="s">
        <v>748</v>
      </c>
      <c r="B26" s="102"/>
      <c r="C26" s="102">
        <v>9</v>
      </c>
      <c r="D26" s="1"/>
      <c r="E26" s="1" t="s">
        <v>18</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Wkokybė=40; Wkaina=60</v>
      </c>
      <c r="S26" t="s">
        <v>722</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3">
      <c r="A27" s="109" t="s">
        <v>749</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Wkokybė=40; Wkaina=60</v>
      </c>
      <c r="S27" t="s">
        <v>722</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3">
      <c r="A28" s="109" t="s">
        <v>750</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Wkokybė=40; Wkaina=60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3">
      <c r="A29" s="109" t="s">
        <v>751</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3">
      <c r="A30" s="109" t="s">
        <v>752</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Wkokybė=40; Wkaina=60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3">
      <c r="A31" s="109" t="s">
        <v>753</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Wkokybė=40; Wkaina=60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3">
      <c r="A32" s="109" t="s">
        <v>754</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Wkokybė=40; Wkaina=60; Log(2)≈0.301</v>
      </c>
      <c r="R32" t="s">
        <v>681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3">
      <c r="A33" s="112" t="s">
        <v>756</v>
      </c>
      <c r="B33" s="102"/>
      <c r="C33" s="102">
        <v>19</v>
      </c>
      <c r="D33" s="1"/>
      <c r="E33" s="104" t="s">
        <v>683</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3">
      <c r="A34" s="112" t="s">
        <v>755</v>
      </c>
      <c r="B34" s="102"/>
      <c r="C34" s="102">
        <v>20</v>
      </c>
      <c r="D34" s="1"/>
      <c r="E34" s="104" t="s">
        <v>683</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3">
      <c r="A35" s="109" t="s">
        <v>757</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Wkokybė=40; Wkaina=60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3">
      <c r="A36" s="109" t="s">
        <v>758</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Wkokybė=40; Wkaina=60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632</v>
      </c>
      <c r="AM36" s="42" t="s">
        <v>632</v>
      </c>
      <c r="AN36" s="42" t="s">
        <v>632</v>
      </c>
      <c r="AO36">
        <v>22</v>
      </c>
    </row>
    <row r="37" spans="1:41" ht="97.5" customHeight="1" x14ac:dyDescent="0.3">
      <c r="A37" s="109" t="s">
        <v>759</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Wkokybė=40; Wkaina=60</v>
      </c>
      <c r="R37" t="s">
        <v>682</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3">
      <c r="A38" s="113" t="s">
        <v>760</v>
      </c>
      <c r="B38" s="114"/>
      <c r="C38" s="114">
        <v>31</v>
      </c>
      <c r="D38" s="115" t="s">
        <v>672</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Wkokybė=40; Wkaina=60</v>
      </c>
      <c r="S38" t="s">
        <v>722</v>
      </c>
      <c r="U38" s="1">
        <v>1</v>
      </c>
      <c r="V38" s="1">
        <v>2</v>
      </c>
      <c r="W38" s="1"/>
      <c r="X38" s="72" t="s">
        <v>652</v>
      </c>
      <c r="Y38" s="72" t="s">
        <v>652</v>
      </c>
      <c r="Z38" s="72" t="s">
        <v>652</v>
      </c>
      <c r="AA38" s="72" t="s">
        <v>652</v>
      </c>
      <c r="AB38" s="72" t="s">
        <v>652</v>
      </c>
      <c r="AC38" s="72" t="s">
        <v>652</v>
      </c>
      <c r="AD38" s="63"/>
      <c r="AE38" s="63"/>
      <c r="AF38" s="63"/>
      <c r="AG38" s="1"/>
      <c r="AH38" s="1"/>
      <c r="AI38" s="1"/>
      <c r="AJ38" s="1"/>
      <c r="AK38" s="1"/>
      <c r="AL38" s="42">
        <v>1.5699999999999999E-2</v>
      </c>
      <c r="AM38" s="42">
        <v>3.2000000000000002E-3</v>
      </c>
      <c r="AN38" s="42">
        <v>1.2999999999999999E-3</v>
      </c>
      <c r="AO38" t="s">
        <v>641</v>
      </c>
    </row>
    <row r="39" spans="1:41" ht="97.5" customHeight="1" x14ac:dyDescent="0.3">
      <c r="A39" s="109" t="s">
        <v>761</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652</v>
      </c>
      <c r="Y39" s="72" t="s">
        <v>652</v>
      </c>
      <c r="Z39" s="72" t="s">
        <v>652</v>
      </c>
      <c r="AA39" s="72" t="s">
        <v>652</v>
      </c>
      <c r="AB39" s="72" t="s">
        <v>652</v>
      </c>
      <c r="AC39" s="72" t="s">
        <v>652</v>
      </c>
      <c r="AD39" s="63"/>
      <c r="AE39" s="63"/>
      <c r="AF39" s="63"/>
      <c r="AG39" s="1"/>
      <c r="AH39" s="1"/>
      <c r="AI39" s="1"/>
      <c r="AJ39" s="1"/>
      <c r="AK39" s="1"/>
      <c r="AL39" s="42">
        <v>0.15970000000000001</v>
      </c>
      <c r="AM39" s="42">
        <v>4.4400000000000002E-2</v>
      </c>
      <c r="AN39" s="42">
        <v>0</v>
      </c>
      <c r="AO39" t="s">
        <v>642</v>
      </c>
    </row>
    <row r="40" spans="1:41" ht="97.5" customHeight="1" x14ac:dyDescent="0.3">
      <c r="A40" s="109" t="s">
        <v>762</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722</v>
      </c>
      <c r="U40" s="1">
        <v>1</v>
      </c>
      <c r="V40" s="1">
        <v>2</v>
      </c>
      <c r="W40" s="1"/>
      <c r="X40" s="72" t="s">
        <v>652</v>
      </c>
      <c r="Y40" s="72" t="s">
        <v>652</v>
      </c>
      <c r="Z40" s="72" t="s">
        <v>652</v>
      </c>
      <c r="AA40" s="72" t="s">
        <v>652</v>
      </c>
      <c r="AB40" s="72" t="s">
        <v>652</v>
      </c>
      <c r="AC40" s="72" t="s">
        <v>652</v>
      </c>
      <c r="AD40" s="63"/>
      <c r="AE40" s="63"/>
      <c r="AF40" s="63"/>
      <c r="AG40" s="1"/>
      <c r="AH40" s="1"/>
      <c r="AI40" s="1"/>
      <c r="AJ40" s="1"/>
      <c r="AK40" s="1"/>
      <c r="AL40" s="42">
        <v>2.8799999999999999E-2</v>
      </c>
      <c r="AM40" s="42">
        <v>2.24E-2</v>
      </c>
      <c r="AN40" s="42">
        <v>4.5999999999999999E-3</v>
      </c>
      <c r="AO40" t="s">
        <v>643</v>
      </c>
    </row>
    <row r="41" spans="1:41" ht="97.5" customHeight="1" x14ac:dyDescent="0.3">
      <c r="A41" s="109" t="s">
        <v>763</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722</v>
      </c>
      <c r="U41" s="1">
        <v>1</v>
      </c>
      <c r="V41" s="1">
        <v>2</v>
      </c>
      <c r="W41" s="1"/>
      <c r="X41" s="72" t="s">
        <v>652</v>
      </c>
      <c r="Y41" s="72" t="s">
        <v>652</v>
      </c>
      <c r="Z41" s="72" t="s">
        <v>652</v>
      </c>
      <c r="AA41" s="72" t="s">
        <v>652</v>
      </c>
      <c r="AB41" s="72" t="s">
        <v>652</v>
      </c>
      <c r="AC41" s="72" t="s">
        <v>652</v>
      </c>
      <c r="AD41" s="63"/>
      <c r="AE41" s="63"/>
      <c r="AF41" s="63"/>
      <c r="AG41" s="1"/>
      <c r="AH41" s="1"/>
      <c r="AI41" s="1"/>
      <c r="AJ41" s="1"/>
      <c r="AK41" s="1"/>
      <c r="AL41" s="42">
        <v>2.6200000000000001E-2</v>
      </c>
      <c r="AM41" s="42">
        <v>1.9199999999999998E-2</v>
      </c>
      <c r="AN41" s="42">
        <v>0</v>
      </c>
      <c r="AO41" t="s">
        <v>644</v>
      </c>
    </row>
    <row r="42" spans="1:41" ht="97.5" customHeight="1" x14ac:dyDescent="0.3">
      <c r="A42" s="109" t="s">
        <v>764</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Wkokybė=40; Wkaina=60</v>
      </c>
      <c r="S42" t="s">
        <v>722</v>
      </c>
      <c r="U42" s="1">
        <v>1</v>
      </c>
      <c r="V42" s="1">
        <v>2</v>
      </c>
      <c r="W42" s="1"/>
      <c r="X42" s="72" t="s">
        <v>652</v>
      </c>
      <c r="Y42" s="72" t="s">
        <v>652</v>
      </c>
      <c r="Z42" s="72" t="s">
        <v>652</v>
      </c>
      <c r="AA42" s="72" t="s">
        <v>652</v>
      </c>
      <c r="AB42" s="72" t="s">
        <v>652</v>
      </c>
      <c r="AC42" s="72" t="s">
        <v>652</v>
      </c>
      <c r="AD42" s="63"/>
      <c r="AE42" s="63"/>
      <c r="AF42" s="63"/>
      <c r="AG42" s="1"/>
      <c r="AH42" s="1"/>
      <c r="AI42" s="1"/>
      <c r="AJ42" s="1"/>
      <c r="AK42" s="1"/>
      <c r="AL42" s="42">
        <v>1.5699999999999999E-2</v>
      </c>
      <c r="AM42" s="42">
        <v>4.1500000000000002E-2</v>
      </c>
      <c r="AN42" s="42">
        <v>0</v>
      </c>
      <c r="AO42" t="s">
        <v>645</v>
      </c>
    </row>
    <row r="43" spans="1:41" ht="97.5" customHeight="1" x14ac:dyDescent="0.3">
      <c r="A43" s="109" t="s">
        <v>765</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Wkokybė=40; Wkaina=60</v>
      </c>
      <c r="S43" t="s">
        <v>722</v>
      </c>
      <c r="U43" s="1">
        <v>1</v>
      </c>
      <c r="V43" s="1">
        <v>5</v>
      </c>
      <c r="W43" s="1"/>
      <c r="X43" s="72" t="s">
        <v>652</v>
      </c>
      <c r="Y43" s="72" t="s">
        <v>652</v>
      </c>
      <c r="Z43" s="72" t="s">
        <v>652</v>
      </c>
      <c r="AA43" s="72" t="s">
        <v>652</v>
      </c>
      <c r="AB43" s="72" t="s">
        <v>652</v>
      </c>
      <c r="AC43" s="72" t="s">
        <v>652</v>
      </c>
      <c r="AD43" s="63"/>
      <c r="AE43" s="63"/>
      <c r="AF43" s="63"/>
      <c r="AG43" s="1"/>
      <c r="AH43" s="1"/>
      <c r="AI43" s="1"/>
      <c r="AJ43" s="1"/>
      <c r="AK43" s="1"/>
      <c r="AL43" s="42">
        <v>0.1099</v>
      </c>
      <c r="AM43" s="42">
        <v>6.0900000000000003E-2</v>
      </c>
      <c r="AN43" s="42">
        <v>0</v>
      </c>
      <c r="AO43" t="s">
        <v>646</v>
      </c>
    </row>
    <row r="44" spans="1:41" ht="48" customHeight="1" x14ac:dyDescent="0.3">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3">
      <c r="Q45" s="83"/>
      <c r="X45" s="87"/>
      <c r="Y45" s="87"/>
      <c r="Z45" s="87"/>
      <c r="AA45" s="87"/>
      <c r="AB45" s="87"/>
      <c r="AC45" s="87"/>
      <c r="AD45" s="41"/>
      <c r="AE45" s="41"/>
      <c r="AF45" s="41"/>
      <c r="AL45" s="87"/>
      <c r="AM45" s="88"/>
      <c r="AN45" s="88"/>
    </row>
    <row r="46" spans="1:41" ht="48" customHeight="1" x14ac:dyDescent="0.3">
      <c r="Q46" s="83"/>
      <c r="X46" s="87"/>
      <c r="Y46" s="87"/>
      <c r="Z46" s="87"/>
      <c r="AA46" s="87"/>
      <c r="AB46" s="87"/>
      <c r="AC46" s="87"/>
      <c r="AD46" s="41"/>
      <c r="AE46" s="41"/>
      <c r="AF46" s="41"/>
      <c r="AL46" s="87"/>
      <c r="AM46" s="88"/>
      <c r="AN46" s="88"/>
    </row>
    <row r="47" spans="1:41" ht="28.5" customHeight="1" x14ac:dyDescent="0.3">
      <c r="P47" s="83"/>
      <c r="X47" s="87"/>
      <c r="Y47" s="87"/>
      <c r="Z47" s="87"/>
      <c r="AA47" s="87"/>
      <c r="AB47" s="87"/>
      <c r="AC47" s="87"/>
      <c r="AD47" s="41"/>
      <c r="AE47" s="41"/>
      <c r="AF47" s="41"/>
      <c r="AL47" s="87"/>
      <c r="AM47" s="88"/>
      <c r="AN47" s="88"/>
    </row>
    <row r="48" spans="1:41" ht="28.5" customHeight="1" x14ac:dyDescent="0.3">
      <c r="A48" s="74"/>
      <c r="B48" s="74"/>
      <c r="C48" s="74"/>
      <c r="D48" s="74" t="s">
        <v>609</v>
      </c>
      <c r="E48" s="74" t="s">
        <v>610</v>
      </c>
      <c r="X48" s="87"/>
      <c r="Y48" s="87"/>
      <c r="Z48" s="87"/>
      <c r="AA48" s="87"/>
      <c r="AB48" s="87"/>
      <c r="AC48" s="87"/>
      <c r="AD48" s="41"/>
      <c r="AE48" s="41"/>
      <c r="AF48" s="41"/>
      <c r="AL48" s="87"/>
      <c r="AM48" s="88"/>
      <c r="AN48" s="88"/>
    </row>
    <row r="49" spans="1:40" ht="58.5" customHeight="1" x14ac:dyDescent="0.3">
      <c r="A49" s="89" t="s">
        <v>29</v>
      </c>
      <c r="B49" s="89"/>
      <c r="C49" s="90"/>
      <c r="D49" s="90" t="s">
        <v>623</v>
      </c>
      <c r="E49" s="90"/>
      <c r="X49" s="87"/>
      <c r="Y49" s="87"/>
      <c r="Z49" s="87"/>
      <c r="AA49" s="87"/>
      <c r="AB49" s="87"/>
      <c r="AC49" s="87"/>
      <c r="AD49" s="41"/>
      <c r="AE49" s="41"/>
      <c r="AF49" s="41"/>
      <c r="AL49" s="87"/>
      <c r="AM49" s="88"/>
      <c r="AN49" s="88"/>
    </row>
    <row r="50" spans="1:40" ht="58.5" customHeight="1" x14ac:dyDescent="0.3">
      <c r="A50" s="89" t="s">
        <v>600</v>
      </c>
      <c r="B50" s="89"/>
      <c r="C50" s="90">
        <v>1</v>
      </c>
      <c r="D50" s="90">
        <v>1</v>
      </c>
      <c r="E50" s="90"/>
      <c r="X50" s="87"/>
      <c r="Y50" s="87"/>
      <c r="Z50" s="87"/>
      <c r="AA50" s="87"/>
      <c r="AB50" s="87"/>
      <c r="AC50" s="87"/>
      <c r="AD50" s="41"/>
      <c r="AE50" s="41"/>
      <c r="AF50" s="41"/>
      <c r="AL50" s="87"/>
      <c r="AM50" s="88"/>
      <c r="AN50" s="88"/>
    </row>
    <row r="51" spans="1:40" ht="58.5" customHeight="1" x14ac:dyDescent="0.3">
      <c r="A51" s="89" t="s">
        <v>599</v>
      </c>
      <c r="B51" s="89"/>
      <c r="C51" s="90">
        <v>2</v>
      </c>
      <c r="D51" s="90">
        <v>1</v>
      </c>
      <c r="E51" s="90"/>
      <c r="X51" s="87"/>
      <c r="Y51" s="87"/>
      <c r="Z51" s="87"/>
      <c r="AA51" s="87"/>
      <c r="AB51" s="87"/>
      <c r="AC51" s="87"/>
      <c r="AD51" s="41"/>
      <c r="AE51" s="41"/>
      <c r="AF51" s="41"/>
      <c r="AL51" s="87"/>
      <c r="AM51" s="88"/>
      <c r="AN51" s="88"/>
    </row>
    <row r="52" spans="1:40" ht="58.5" customHeight="1" x14ac:dyDescent="0.3">
      <c r="A52" s="197" t="s">
        <v>601</v>
      </c>
      <c r="B52" s="197"/>
      <c r="C52" s="90">
        <v>3</v>
      </c>
      <c r="D52" s="195" t="s">
        <v>624</v>
      </c>
      <c r="E52" s="195"/>
      <c r="X52" s="87"/>
      <c r="Y52" s="87"/>
      <c r="Z52" s="87"/>
      <c r="AA52" s="87"/>
      <c r="AB52" s="87"/>
      <c r="AC52" s="87"/>
      <c r="AD52" s="41"/>
      <c r="AE52" s="41"/>
      <c r="AF52" s="41"/>
      <c r="AL52" s="87"/>
      <c r="AM52" s="88"/>
      <c r="AN52" s="88"/>
    </row>
    <row r="53" spans="1:40" ht="58.5" customHeight="1" x14ac:dyDescent="0.3">
      <c r="A53" s="89" t="s">
        <v>602</v>
      </c>
      <c r="B53" s="89"/>
      <c r="C53" s="90">
        <v>4</v>
      </c>
      <c r="D53" s="198" t="s">
        <v>625</v>
      </c>
      <c r="E53" s="198"/>
      <c r="X53" s="87"/>
      <c r="Y53" s="87"/>
      <c r="Z53" s="87"/>
      <c r="AA53" s="87"/>
      <c r="AB53" s="87"/>
      <c r="AC53" s="87"/>
      <c r="AD53" s="41"/>
      <c r="AE53" s="41"/>
      <c r="AF53" s="41"/>
      <c r="AL53" s="87"/>
      <c r="AM53" s="88"/>
      <c r="AN53" s="88"/>
    </row>
    <row r="54" spans="1:40" ht="58.5" customHeight="1" x14ac:dyDescent="0.3">
      <c r="A54" s="91" t="s">
        <v>603</v>
      </c>
      <c r="B54" s="89"/>
      <c r="C54" s="90">
        <v>5</v>
      </c>
      <c r="D54" s="195"/>
      <c r="E54" s="195"/>
      <c r="X54" s="87"/>
      <c r="Y54" s="87"/>
      <c r="Z54" s="87"/>
      <c r="AA54" s="87"/>
      <c r="AB54" s="87"/>
      <c r="AC54" s="87"/>
      <c r="AD54" s="41"/>
      <c r="AE54" s="41"/>
      <c r="AF54" s="41"/>
      <c r="AL54" s="87"/>
      <c r="AM54" s="88"/>
      <c r="AN54" s="88"/>
    </row>
    <row r="55" spans="1:40" ht="58.5" customHeight="1" x14ac:dyDescent="0.3">
      <c r="A55" s="89" t="s">
        <v>604</v>
      </c>
      <c r="B55" s="89"/>
      <c r="C55" s="90">
        <v>6</v>
      </c>
      <c r="D55" s="195"/>
      <c r="E55" s="195"/>
      <c r="X55" s="87"/>
      <c r="Y55" s="87"/>
      <c r="Z55" s="87"/>
      <c r="AA55" s="87"/>
      <c r="AB55" s="87"/>
      <c r="AC55" s="87"/>
      <c r="AD55" s="41"/>
      <c r="AE55" s="41"/>
      <c r="AF55" s="41"/>
      <c r="AL55" s="87"/>
      <c r="AM55" s="88"/>
      <c r="AN55" s="88"/>
    </row>
    <row r="56" spans="1:40" ht="58.5" customHeight="1" x14ac:dyDescent="0.3">
      <c r="X56" s="87"/>
      <c r="Y56" s="87"/>
      <c r="Z56" s="87"/>
      <c r="AA56" s="87"/>
      <c r="AB56" s="87"/>
      <c r="AC56" s="87"/>
      <c r="AD56" s="41"/>
      <c r="AE56" s="41"/>
      <c r="AF56" s="41"/>
      <c r="AL56" s="87"/>
      <c r="AM56" s="88"/>
      <c r="AN56" s="88"/>
    </row>
    <row r="57" spans="1:40" ht="28.5" customHeight="1" x14ac:dyDescent="0.3">
      <c r="A57" t="s">
        <v>17</v>
      </c>
      <c r="B57">
        <f>100-duomenys!A11</f>
        <v>40</v>
      </c>
      <c r="X57" s="87"/>
      <c r="Y57" s="87"/>
      <c r="Z57" s="87"/>
      <c r="AA57" s="87"/>
      <c r="AB57" s="87"/>
      <c r="AC57" s="87"/>
      <c r="AD57" s="41"/>
      <c r="AE57" s="41"/>
      <c r="AF57" s="41"/>
      <c r="AL57" s="87"/>
      <c r="AM57" s="88"/>
      <c r="AN57" s="88"/>
    </row>
    <row r="58" spans="1:40" ht="28.5" customHeight="1" x14ac:dyDescent="0.3">
      <c r="A58" t="s">
        <v>620</v>
      </c>
      <c r="B58">
        <f>IFERROR(SMALL(P,COUNTIF(P,0)+COUNTIF(P,SMALL(P,COUNTIF(P,0)+1))+1),0)</f>
        <v>0</v>
      </c>
      <c r="X58" s="87"/>
      <c r="Y58" s="87"/>
      <c r="Z58" s="87"/>
      <c r="AA58" s="87"/>
      <c r="AB58" s="87"/>
      <c r="AC58" s="87"/>
      <c r="AD58" s="41"/>
      <c r="AE58" s="41"/>
      <c r="AF58" s="41"/>
      <c r="AL58" s="87"/>
      <c r="AM58" s="88"/>
      <c r="AN58" s="88"/>
    </row>
    <row r="59" spans="1:40" ht="28.5" customHeight="1" x14ac:dyDescent="0.3">
      <c r="A59" t="s">
        <v>621</v>
      </c>
      <c r="B59">
        <f>VLOOKUP(duomenys!C11,formules!A2:C47,3,FALSE)</f>
        <v>18</v>
      </c>
      <c r="X59" s="87"/>
      <c r="Y59" s="87"/>
      <c r="Z59" s="87"/>
      <c r="AA59" s="87"/>
      <c r="AB59" s="87"/>
      <c r="AC59" s="87"/>
      <c r="AD59" s="41"/>
      <c r="AE59" s="41"/>
      <c r="AF59" s="41"/>
      <c r="AL59" s="87"/>
      <c r="AM59" s="88"/>
      <c r="AN59" s="88"/>
    </row>
    <row r="60" spans="1:40" ht="28.5" customHeight="1" x14ac:dyDescent="0.3">
      <c r="A60" t="s">
        <v>638</v>
      </c>
      <c r="B60">
        <f>VLOOKUP(B59,formules!C2:AC47,21)</f>
        <v>1</v>
      </c>
      <c r="X60" s="87"/>
      <c r="Y60" s="87"/>
      <c r="Z60" s="87"/>
      <c r="AA60" s="87"/>
      <c r="AB60" s="87"/>
      <c r="AC60" s="87"/>
      <c r="AD60" s="41"/>
      <c r="AE60" s="41"/>
      <c r="AF60" s="41"/>
      <c r="AL60" s="87"/>
      <c r="AM60" s="88"/>
      <c r="AN60" s="88"/>
    </row>
    <row r="61" spans="1:40" ht="28.5" customHeight="1" x14ac:dyDescent="0.3">
      <c r="X61" s="87"/>
      <c r="Y61" s="87"/>
      <c r="Z61" s="87"/>
      <c r="AA61" s="87"/>
      <c r="AB61" s="87"/>
      <c r="AC61" s="87"/>
      <c r="AD61" s="41"/>
      <c r="AE61" s="41"/>
      <c r="AF61" s="41"/>
      <c r="AL61" s="87"/>
      <c r="AM61" s="88"/>
      <c r="AN61" s="88"/>
    </row>
    <row r="62" spans="1:40" ht="28.5" customHeight="1" x14ac:dyDescent="0.3">
      <c r="A62" t="s">
        <v>607</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3">
      <c r="A63" t="s">
        <v>606</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3">
      <c r="A64" t="s">
        <v>686</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3">
      <c r="X65" s="87"/>
      <c r="Y65" s="87"/>
      <c r="Z65" s="87"/>
      <c r="AA65" s="87"/>
      <c r="AB65" s="87"/>
      <c r="AC65" s="87"/>
      <c r="AD65" s="41"/>
      <c r="AE65" s="41"/>
      <c r="AF65" s="41"/>
      <c r="AL65" s="87"/>
      <c r="AM65" s="88"/>
      <c r="AN65" s="88"/>
    </row>
    <row r="66" spans="1:40" ht="28.5" customHeight="1" x14ac:dyDescent="0.3">
      <c r="A66" t="s">
        <v>688</v>
      </c>
      <c r="B66" t="e">
        <f>AVERAGE(kainos)</f>
        <v>#DIV/0!</v>
      </c>
      <c r="X66" s="87"/>
      <c r="Y66" s="87"/>
      <c r="Z66" s="87"/>
      <c r="AA66" s="87"/>
      <c r="AB66" s="87"/>
      <c r="AC66" s="87"/>
      <c r="AD66" s="41"/>
      <c r="AE66" s="41"/>
      <c r="AF66" s="41"/>
      <c r="AL66" s="87"/>
      <c r="AM66" s="88"/>
      <c r="AN66" s="88"/>
    </row>
    <row r="67" spans="1:40" ht="28.5" customHeight="1" x14ac:dyDescent="0.3">
      <c r="A67" t="s">
        <v>689</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3">
      <c r="X68" s="87"/>
      <c r="Y68" s="87"/>
      <c r="Z68" s="87"/>
      <c r="AA68" s="87"/>
      <c r="AB68" s="87"/>
      <c r="AC68" s="87"/>
      <c r="AD68" s="41"/>
      <c r="AE68" s="41"/>
      <c r="AF68" s="41"/>
      <c r="AL68" s="87"/>
      <c r="AM68" s="88"/>
      <c r="AN68" s="88"/>
    </row>
    <row r="69" spans="1:40" ht="28.5" customHeight="1" x14ac:dyDescent="0.3">
      <c r="X69" s="87"/>
      <c r="Y69" s="87"/>
      <c r="Z69" s="87"/>
      <c r="AA69" s="87"/>
      <c r="AB69" s="87"/>
      <c r="AC69" s="87"/>
      <c r="AD69" s="41"/>
      <c r="AE69" s="41"/>
      <c r="AF69" s="41"/>
      <c r="AL69" s="87"/>
    </row>
    <row r="70" spans="1:40" ht="28.5" customHeight="1" x14ac:dyDescent="0.3">
      <c r="X70" s="87"/>
      <c r="Y70" s="87"/>
      <c r="Z70" s="87"/>
      <c r="AA70" s="87"/>
      <c r="AB70" s="87"/>
      <c r="AC70" s="87"/>
      <c r="AD70" s="41"/>
      <c r="AE70" s="41"/>
      <c r="AF70" s="41"/>
      <c r="AL70" s="87"/>
    </row>
    <row r="71" spans="1:40" ht="28.5" customHeight="1" x14ac:dyDescent="0.3">
      <c r="X71" s="87"/>
      <c r="Y71" s="87"/>
      <c r="Z71" s="87"/>
      <c r="AA71" s="87"/>
      <c r="AB71" s="87"/>
      <c r="AC71" s="87"/>
      <c r="AD71" s="41"/>
      <c r="AE71" s="41"/>
      <c r="AF71" s="41"/>
      <c r="AL71" s="87"/>
    </row>
    <row r="72" spans="1:40" ht="28.5" customHeight="1" x14ac:dyDescent="0.3">
      <c r="A72" s="116">
        <f>VLOOKUP(duomenys!$C$11,formules!$A$2:$AP82,42,FALSE)</f>
        <v>0</v>
      </c>
      <c r="X72" s="87"/>
      <c r="Y72" s="87"/>
      <c r="Z72" s="87"/>
      <c r="AA72" s="87"/>
      <c r="AB72" s="87"/>
      <c r="AC72" s="87"/>
      <c r="AD72" s="41"/>
      <c r="AE72" s="41"/>
      <c r="AF72" s="41"/>
      <c r="AL72" s="87"/>
    </row>
    <row r="73" spans="1:40" ht="28.5" customHeight="1" x14ac:dyDescent="0.3">
      <c r="X73" s="87"/>
      <c r="Y73" s="87"/>
      <c r="Z73" s="87"/>
      <c r="AA73" s="87"/>
      <c r="AB73" s="87"/>
      <c r="AC73" s="87"/>
      <c r="AD73" s="41"/>
      <c r="AE73" s="41"/>
      <c r="AF73" s="41"/>
      <c r="AL73" s="87"/>
    </row>
    <row r="74" spans="1:40" ht="28.5" customHeight="1" x14ac:dyDescent="0.3">
      <c r="X74" s="87"/>
      <c r="Y74" s="87"/>
      <c r="Z74" s="87"/>
      <c r="AA74" s="87"/>
      <c r="AB74" s="87"/>
      <c r="AC74" s="87"/>
      <c r="AD74" s="41"/>
      <c r="AE74" s="41"/>
      <c r="AF74" s="41"/>
      <c r="AL74" s="87"/>
    </row>
    <row r="75" spans="1:40" ht="28.5" customHeight="1" x14ac:dyDescent="0.3">
      <c r="X75" s="42"/>
      <c r="Y75" s="42"/>
      <c r="Z75" s="42"/>
      <c r="AA75" s="42"/>
      <c r="AB75" s="42"/>
      <c r="AC75" s="42"/>
      <c r="AD75" s="41"/>
      <c r="AE75" s="41"/>
      <c r="AF75" s="41"/>
      <c r="AL75" s="42"/>
    </row>
    <row r="76" spans="1:40" ht="28.5" customHeight="1" x14ac:dyDescent="0.3">
      <c r="X76" s="42"/>
      <c r="Y76" s="42"/>
      <c r="Z76" s="42"/>
      <c r="AA76" s="42"/>
      <c r="AB76" s="42"/>
      <c r="AC76" s="42"/>
      <c r="AD76" s="41"/>
      <c r="AE76" s="41"/>
      <c r="AF76" s="41"/>
      <c r="AL76" s="42"/>
    </row>
    <row r="77" spans="1:40" ht="28.5" customHeight="1" x14ac:dyDescent="0.3">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3">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3">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3">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3">
      <c r="X81" s="42"/>
      <c r="Y81" s="42"/>
      <c r="Z81" s="42"/>
      <c r="AA81" s="42"/>
      <c r="AB81" s="42"/>
      <c r="AC81" s="42"/>
      <c r="AD81" s="41"/>
      <c r="AE81" s="41"/>
      <c r="AF81" s="41"/>
      <c r="AL81" s="42"/>
    </row>
    <row r="82" spans="24:38" ht="28.5" customHeight="1" x14ac:dyDescent="0.3">
      <c r="X82" s="42"/>
      <c r="Y82" s="42"/>
      <c r="Z82" s="42"/>
      <c r="AA82" s="42"/>
      <c r="AB82" s="42"/>
      <c r="AC82" s="42"/>
      <c r="AD82" s="41"/>
      <c r="AE82" s="41"/>
      <c r="AF82" s="41"/>
      <c r="AL82" s="42"/>
    </row>
    <row r="83" spans="24:38" ht="28.5" customHeight="1" x14ac:dyDescent="0.3">
      <c r="X83" s="42"/>
      <c r="Y83" s="42"/>
      <c r="Z83" s="42"/>
      <c r="AA83" s="42"/>
      <c r="AB83" s="42"/>
      <c r="AC83" s="42"/>
      <c r="AD83" s="41"/>
      <c r="AE83" s="41"/>
      <c r="AF83" s="41"/>
      <c r="AL83" s="42"/>
    </row>
    <row r="84" spans="24:38" ht="28.5" customHeight="1" x14ac:dyDescent="0.3">
      <c r="X84" s="42"/>
      <c r="Y84" s="42"/>
      <c r="Z84" s="42"/>
      <c r="AA84" s="42"/>
      <c r="AB84" s="42"/>
      <c r="AC84" s="42"/>
      <c r="AD84" s="41"/>
      <c r="AE84" s="41"/>
      <c r="AF84" s="41"/>
      <c r="AL84" s="42"/>
    </row>
    <row r="85" spans="24:38" ht="28.5" customHeight="1" x14ac:dyDescent="0.3">
      <c r="X85" s="42"/>
      <c r="Y85" s="42"/>
      <c r="Z85" s="42"/>
      <c r="AA85" s="42"/>
      <c r="AB85" s="42"/>
      <c r="AC85" s="42"/>
      <c r="AD85" s="41"/>
      <c r="AE85" s="41"/>
      <c r="AF85" s="41"/>
      <c r="AL85" s="42"/>
    </row>
    <row r="86" spans="24:38" ht="28.5" customHeight="1" x14ac:dyDescent="0.3">
      <c r="X86" s="42"/>
      <c r="Y86" s="42"/>
      <c r="Z86" s="42"/>
      <c r="AA86" s="42"/>
      <c r="AB86" s="42"/>
      <c r="AC86" s="42"/>
      <c r="AD86" s="41"/>
      <c r="AE86" s="41"/>
      <c r="AF86" s="41"/>
      <c r="AL86" s="42"/>
    </row>
    <row r="87" spans="24:38" ht="28.5" customHeight="1" x14ac:dyDescent="0.3">
      <c r="AD87" s="41"/>
      <c r="AE87" s="41"/>
      <c r="AF87" s="41"/>
      <c r="AL87" s="42"/>
    </row>
    <row r="88" spans="24:38" ht="28.5" customHeight="1" x14ac:dyDescent="0.3">
      <c r="AD88" s="41"/>
      <c r="AE88" s="41"/>
      <c r="AF88" s="41"/>
      <c r="AL88" s="42"/>
    </row>
    <row r="89" spans="24:38" x14ac:dyDescent="0.3">
      <c r="AD89" s="41"/>
      <c r="AE89" s="41"/>
      <c r="AF89" s="41"/>
      <c r="AL89" s="42"/>
    </row>
    <row r="90" spans="24:38" x14ac:dyDescent="0.3">
      <c r="AD90" s="41"/>
      <c r="AE90" s="41"/>
      <c r="AF90" s="41"/>
      <c r="AL90" s="42"/>
    </row>
    <row r="91" spans="24:38" x14ac:dyDescent="0.3">
      <c r="AD91" s="41"/>
      <c r="AE91" s="41"/>
      <c r="AF91" s="41"/>
      <c r="AL91" s="42"/>
    </row>
    <row r="92" spans="24:38" x14ac:dyDescent="0.3">
      <c r="AD92" s="41"/>
      <c r="AE92" s="41"/>
      <c r="AF92" s="41"/>
      <c r="AL92" s="42"/>
    </row>
    <row r="93" spans="24:38" x14ac:dyDescent="0.3">
      <c r="AD93" s="41"/>
      <c r="AE93" s="41"/>
      <c r="AF93" s="41"/>
      <c r="AL93" s="42"/>
    </row>
    <row r="94" spans="24:38" x14ac:dyDescent="0.3">
      <c r="AD94" s="41"/>
      <c r="AE94" s="41"/>
      <c r="AF94" s="41"/>
      <c r="AL94" s="42"/>
    </row>
    <row r="95" spans="24:38" x14ac:dyDescent="0.3">
      <c r="AD95" s="41"/>
      <c r="AE95" s="41"/>
      <c r="AF95" s="41"/>
      <c r="AL95" s="42"/>
    </row>
    <row r="96" spans="24:38" x14ac:dyDescent="0.3">
      <c r="AD96" s="41"/>
      <c r="AE96" s="41"/>
      <c r="AF96" s="41"/>
      <c r="AL96" s="42"/>
    </row>
    <row r="97" spans="1:38" x14ac:dyDescent="0.3">
      <c r="AD97" s="41"/>
      <c r="AE97" s="41"/>
      <c r="AF97" s="41"/>
      <c r="AL97" s="42"/>
    </row>
    <row r="98" spans="1:38" x14ac:dyDescent="0.3">
      <c r="AD98" s="41"/>
      <c r="AE98" s="41"/>
      <c r="AF98" s="41"/>
      <c r="AL98" s="42"/>
    </row>
    <row r="99" spans="1:38" x14ac:dyDescent="0.3">
      <c r="AD99" s="41"/>
      <c r="AE99" s="41"/>
      <c r="AF99" s="41"/>
      <c r="AL99" s="42"/>
    </row>
    <row r="100" spans="1:38" x14ac:dyDescent="0.3">
      <c r="AD100" s="41"/>
      <c r="AE100" s="41"/>
      <c r="AF100" s="41"/>
      <c r="AL100" s="42"/>
    </row>
    <row r="101" spans="1:38" x14ac:dyDescent="0.3">
      <c r="AD101" s="41"/>
      <c r="AE101" s="41"/>
      <c r="AF101" s="41"/>
      <c r="AL101" s="42"/>
    </row>
    <row r="102" spans="1:38" x14ac:dyDescent="0.3">
      <c r="A102" s="62" t="s">
        <v>653</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3">
      <c r="A103" s="62" t="s">
        <v>653</v>
      </c>
      <c r="B103" s="64">
        <v>10</v>
      </c>
      <c r="C103" s="1">
        <v>20</v>
      </c>
      <c r="D103" s="1">
        <v>30</v>
      </c>
      <c r="E103" s="1">
        <v>40</v>
      </c>
      <c r="F103" s="1">
        <v>50</v>
      </c>
      <c r="G103" s="1">
        <v>60</v>
      </c>
      <c r="H103" s="1">
        <v>70</v>
      </c>
      <c r="I103" s="1">
        <v>80</v>
      </c>
      <c r="J103" s="1">
        <v>90</v>
      </c>
      <c r="K103" s="1">
        <v>100</v>
      </c>
      <c r="AD103" s="41"/>
      <c r="AE103" s="41"/>
      <c r="AF103" s="41"/>
      <c r="AL103" s="42"/>
    </row>
    <row r="104" spans="1:38" x14ac:dyDescent="0.3">
      <c r="AD104" s="41"/>
      <c r="AE104" s="41"/>
      <c r="AF104" s="41"/>
      <c r="AL104" s="42"/>
    </row>
    <row r="105" spans="1:38" x14ac:dyDescent="0.3">
      <c r="AD105" s="41"/>
      <c r="AE105" s="41"/>
      <c r="AF105" s="41"/>
      <c r="AL105" s="42"/>
    </row>
    <row r="106" spans="1:38" x14ac:dyDescent="0.3">
      <c r="AD106" s="41"/>
      <c r="AE106" s="41"/>
      <c r="AF106" s="41"/>
      <c r="AL106" s="42"/>
    </row>
    <row r="107" spans="1:38" x14ac:dyDescent="0.3">
      <c r="AD107" s="41"/>
      <c r="AE107" s="41"/>
      <c r="AF107" s="41"/>
      <c r="AL107" s="42"/>
    </row>
    <row r="108" spans="1:38" x14ac:dyDescent="0.3">
      <c r="AD108" s="41"/>
      <c r="AE108" s="41"/>
      <c r="AF108" s="41"/>
      <c r="AL108" s="42"/>
    </row>
    <row r="109" spans="1:38" x14ac:dyDescent="0.3">
      <c r="AD109" s="41"/>
      <c r="AE109" s="41"/>
      <c r="AF109" s="41"/>
      <c r="AL109" s="42"/>
    </row>
    <row r="110" spans="1:38" x14ac:dyDescent="0.3">
      <c r="AD110" s="41"/>
      <c r="AE110" s="41"/>
      <c r="AF110" s="41"/>
      <c r="AL110" s="42"/>
    </row>
    <row r="111" spans="1:38" x14ac:dyDescent="0.3">
      <c r="AD111" s="41"/>
      <c r="AE111" s="41"/>
      <c r="AF111" s="41"/>
      <c r="AL111" s="42"/>
    </row>
    <row r="112" spans="1:38" x14ac:dyDescent="0.3">
      <c r="AD112" s="41"/>
      <c r="AE112" s="41"/>
      <c r="AF112" s="41"/>
      <c r="AL112" s="42"/>
    </row>
    <row r="113" spans="30:38" x14ac:dyDescent="0.3">
      <c r="AD113" s="41"/>
      <c r="AE113" s="41"/>
      <c r="AF113" s="41"/>
      <c r="AL113" s="42"/>
    </row>
    <row r="114" spans="30:38" x14ac:dyDescent="0.3">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23"/>
      <c r="C1" s="23"/>
      <c r="D1" s="23"/>
      <c r="E1" s="23"/>
      <c r="F1" s="23"/>
      <c r="G1" s="23"/>
      <c r="H1" s="23"/>
      <c r="I1" s="23"/>
      <c r="J1" s="23"/>
      <c r="K1" s="23"/>
    </row>
    <row r="2" spans="2:26" hidden="1" x14ac:dyDescent="0.3">
      <c r="B2" s="24"/>
      <c r="C2" s="24"/>
      <c r="D2" s="24"/>
      <c r="E2" s="24"/>
      <c r="F2" s="24"/>
      <c r="G2" s="24"/>
      <c r="H2" s="24"/>
      <c r="I2" s="24"/>
      <c r="J2" s="24"/>
      <c r="K2" s="24"/>
    </row>
    <row r="3" spans="2:26" hidden="1" x14ac:dyDescent="0.3">
      <c r="B3" s="24"/>
      <c r="C3" s="24"/>
      <c r="D3" s="24"/>
      <c r="E3" s="24"/>
      <c r="F3" s="24"/>
      <c r="G3" s="24"/>
      <c r="H3" s="24"/>
      <c r="I3" s="24"/>
      <c r="J3" s="24"/>
      <c r="K3" s="24"/>
    </row>
    <row r="4" spans="2:26" hidden="1" x14ac:dyDescent="0.3">
      <c r="B4" s="25"/>
      <c r="C4" s="25"/>
      <c r="D4" s="25"/>
      <c r="E4" s="25"/>
      <c r="F4" s="25"/>
      <c r="G4" s="25"/>
      <c r="H4" s="25"/>
      <c r="I4" s="25"/>
      <c r="J4" s="25"/>
      <c r="K4" s="25"/>
    </row>
    <row r="5" spans="2:26" hidden="1" x14ac:dyDescent="0.3">
      <c r="B5" s="25"/>
      <c r="C5" s="25"/>
      <c r="D5" s="25"/>
      <c r="E5" s="25"/>
      <c r="F5" s="25"/>
      <c r="G5" s="25"/>
      <c r="H5" s="25"/>
      <c r="I5" s="25"/>
      <c r="J5" s="25"/>
      <c r="K5" s="25"/>
    </row>
    <row r="6" spans="2:26" hidden="1" x14ac:dyDescent="0.3">
      <c r="B6" s="25"/>
      <c r="C6" s="25"/>
      <c r="D6" s="25"/>
      <c r="E6" s="25"/>
      <c r="F6" s="25"/>
      <c r="G6" s="25"/>
      <c r="H6" s="25"/>
      <c r="I6" s="25"/>
      <c r="J6" s="25"/>
      <c r="K6" s="25"/>
    </row>
    <row r="7" spans="2:26" ht="8.25" customHeight="1" x14ac:dyDescent="0.3">
      <c r="B7" s="26"/>
      <c r="C7" s="26"/>
      <c r="D7" s="26"/>
      <c r="E7" s="26"/>
      <c r="F7" s="26"/>
      <c r="G7" s="26"/>
      <c r="H7" s="26"/>
      <c r="I7" s="26"/>
      <c r="J7" s="26"/>
      <c r="K7" s="26"/>
    </row>
    <row r="8" spans="2:26" ht="8.25" customHeight="1" x14ac:dyDescent="0.3"/>
    <row r="9" spans="2:26" x14ac:dyDescent="0.3">
      <c r="P9" s="29" t="s">
        <v>654</v>
      </c>
      <c r="Q9" s="150" t="e">
        <f>ROUND(duomenys!F40,2)</f>
        <v>#VALUE!</v>
      </c>
      <c r="R9" s="150" t="e">
        <f>ROUND(duomenys!G40,2)</f>
        <v>#VALUE!</v>
      </c>
      <c r="S9" s="150" t="e">
        <f>ROUND(duomenys!H40,2)</f>
        <v>#VALUE!</v>
      </c>
      <c r="T9" s="150" t="e">
        <f>ROUND(duomenys!I40,2)</f>
        <v>#VALUE!</v>
      </c>
      <c r="U9" s="150" t="e">
        <f>ROUND(duomenys!J40,2)</f>
        <v>#VALUE!</v>
      </c>
      <c r="V9" s="150" t="e">
        <f>ROUND(duomenys!K40,2)</f>
        <v>#VALUE!</v>
      </c>
      <c r="W9" s="150" t="e">
        <f>ROUND(duomenys!L40,2)</f>
        <v>#VALUE!</v>
      </c>
      <c r="X9" s="150" t="e">
        <f>ROUND(duomenys!M40,2)</f>
        <v>#VALUE!</v>
      </c>
      <c r="Y9" s="150" t="e">
        <f>ROUND(duomenys!N40,2)</f>
        <v>#VALUE!</v>
      </c>
      <c r="Z9" s="150" t="e">
        <f>ROUND(duomenys!O40,2)</f>
        <v>#VALUE!</v>
      </c>
    </row>
    <row r="10" spans="2:26" x14ac:dyDescent="0.3">
      <c r="D10" s="26"/>
      <c r="E10" s="26"/>
      <c r="F10" s="26"/>
      <c r="G10" s="26"/>
      <c r="H10" s="26"/>
      <c r="I10" s="26"/>
      <c r="J10" s="26"/>
      <c r="K10" s="26"/>
      <c r="L10" s="26"/>
      <c r="M10" s="26"/>
      <c r="P10" s="29" t="s">
        <v>0</v>
      </c>
      <c r="Q10" s="151">
        <f>ROUND(duomenys!F11,2)</f>
        <v>0</v>
      </c>
      <c r="R10" s="151">
        <f>ROUND(duomenys!G11,2)</f>
        <v>0</v>
      </c>
      <c r="S10" s="151">
        <f>ROUND(duomenys!H11,2)</f>
        <v>0</v>
      </c>
      <c r="T10" s="151">
        <f>ROUND(duomenys!I11,2)</f>
        <v>0</v>
      </c>
      <c r="U10" s="151">
        <f>ROUND(duomenys!J11,2)</f>
        <v>0</v>
      </c>
      <c r="V10" s="151">
        <f>ROUND(duomenys!K11,2)</f>
        <v>0</v>
      </c>
      <c r="W10" s="151">
        <f>ROUND(duomenys!L11,2)</f>
        <v>0</v>
      </c>
      <c r="X10" s="151">
        <f>ROUND(duomenys!M11,2)</f>
        <v>0</v>
      </c>
      <c r="Y10" s="151">
        <f>ROUND(duomenys!N11,2)</f>
        <v>0</v>
      </c>
      <c r="Z10" s="151">
        <f>ROUND(duomenys!O11,2)</f>
        <v>0</v>
      </c>
    </row>
    <row r="11" spans="2:26" x14ac:dyDescent="0.3">
      <c r="P11" s="30"/>
      <c r="Q11" s="30"/>
      <c r="R11" s="30"/>
      <c r="S11" s="30"/>
      <c r="T11" s="30"/>
      <c r="U11" s="30"/>
      <c r="V11" s="30"/>
      <c r="W11" s="30"/>
      <c r="X11" s="30"/>
      <c r="Y11" s="30"/>
      <c r="Z11" s="30"/>
    </row>
    <row r="12" spans="2:26" x14ac:dyDescent="0.3">
      <c r="P12" s="31" t="s">
        <v>654</v>
      </c>
      <c r="Q12" s="37"/>
      <c r="R12" s="37"/>
      <c r="S12" s="37"/>
      <c r="T12" s="37"/>
      <c r="U12" s="37"/>
      <c r="V12" s="37"/>
      <c r="W12" s="37"/>
      <c r="X12" s="37"/>
      <c r="Y12" s="37"/>
      <c r="Z12" s="37"/>
    </row>
    <row r="13" spans="2:26" x14ac:dyDescent="0.3">
      <c r="P13" s="31" t="s">
        <v>655</v>
      </c>
      <c r="Q13" s="38"/>
      <c r="R13" s="38"/>
      <c r="S13" s="38"/>
      <c r="T13" s="38"/>
      <c r="U13" s="38"/>
      <c r="V13" s="38"/>
      <c r="W13" s="38"/>
      <c r="X13" s="38"/>
      <c r="Y13" s="38"/>
      <c r="Z13" s="38"/>
    </row>
    <row r="14" spans="2:26" x14ac:dyDescent="0.3">
      <c r="P14" s="32" t="s">
        <v>654</v>
      </c>
      <c r="Q14" s="39"/>
      <c r="R14" s="39"/>
      <c r="S14" s="39"/>
      <c r="T14" s="39"/>
      <c r="U14" s="39"/>
      <c r="V14" s="39"/>
      <c r="W14" s="39"/>
      <c r="X14" s="39"/>
      <c r="Y14" s="39"/>
      <c r="Z14" s="39"/>
    </row>
    <row r="15" spans="2:26" x14ac:dyDescent="0.3">
      <c r="P15" s="32" t="s">
        <v>694</v>
      </c>
      <c r="Q15" s="38"/>
      <c r="R15" s="38"/>
      <c r="S15" s="38"/>
      <c r="T15" s="38"/>
      <c r="U15" s="38"/>
      <c r="V15" s="38"/>
      <c r="W15" s="38"/>
      <c r="X15" s="38"/>
      <c r="Y15" s="38"/>
      <c r="Z15" s="38"/>
    </row>
    <row r="16" spans="2:26" x14ac:dyDescent="0.3">
      <c r="P16" s="33" t="s">
        <v>654</v>
      </c>
      <c r="Q16" s="39"/>
      <c r="R16" s="39"/>
      <c r="S16" s="39"/>
      <c r="T16" s="39"/>
      <c r="U16" s="39"/>
      <c r="V16" s="39"/>
      <c r="W16" s="39"/>
      <c r="X16" s="39"/>
      <c r="Y16" s="39"/>
      <c r="Z16" s="39"/>
    </row>
    <row r="17" spans="16:26" x14ac:dyDescent="0.3">
      <c r="P17" s="33" t="s">
        <v>695</v>
      </c>
      <c r="Q17" s="38"/>
      <c r="R17" s="38"/>
      <c r="S17" s="38"/>
      <c r="T17" s="38"/>
      <c r="U17" s="38"/>
      <c r="V17" s="38"/>
      <c r="W17" s="38"/>
      <c r="X17" s="38"/>
      <c r="Y17" s="38"/>
      <c r="Z17" s="38"/>
    </row>
    <row r="18" spans="16:26" x14ac:dyDescent="0.3">
      <c r="P18" s="34" t="s">
        <v>654</v>
      </c>
      <c r="Q18" s="39"/>
      <c r="R18" s="39"/>
      <c r="S18" s="39"/>
      <c r="T18" s="39"/>
      <c r="U18" s="39"/>
      <c r="V18" s="39"/>
      <c r="W18" s="39"/>
      <c r="X18" s="39"/>
      <c r="Y18" s="39"/>
      <c r="Z18" s="39"/>
    </row>
    <row r="19" spans="16:26" x14ac:dyDescent="0.3">
      <c r="P19" s="34" t="s">
        <v>697</v>
      </c>
      <c r="Q19" s="37"/>
      <c r="R19" s="37"/>
      <c r="S19" s="37"/>
      <c r="T19" s="37"/>
      <c r="U19" s="37"/>
      <c r="V19" s="37"/>
      <c r="W19" s="37"/>
      <c r="X19" s="37"/>
      <c r="Y19" s="37"/>
      <c r="Z19" s="37"/>
    </row>
    <row r="20" spans="16:26" x14ac:dyDescent="0.3">
      <c r="P20" s="35" t="s">
        <v>654</v>
      </c>
      <c r="Q20" s="39"/>
      <c r="R20" s="39"/>
      <c r="S20" s="39"/>
      <c r="T20" s="38"/>
      <c r="U20" s="38"/>
      <c r="V20" s="38"/>
      <c r="W20" s="38"/>
      <c r="X20" s="38"/>
      <c r="Y20" s="38"/>
      <c r="Z20" s="38"/>
    </row>
    <row r="21" spans="16:26" x14ac:dyDescent="0.3">
      <c r="P21" s="35" t="s">
        <v>696</v>
      </c>
      <c r="Q21" s="37"/>
      <c r="R21" s="37"/>
      <c r="S21" s="37"/>
      <c r="T21" s="38"/>
      <c r="U21" s="38"/>
      <c r="V21" s="38"/>
      <c r="W21" s="38"/>
      <c r="X21" s="38"/>
      <c r="Y21" s="38"/>
      <c r="Z21" s="38"/>
    </row>
    <row r="22" spans="16:26" ht="409.5" customHeight="1" x14ac:dyDescent="0.3"/>
    <row r="48" spans="16:25" x14ac:dyDescent="0.3">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628</v>
      </c>
      <c r="Q53">
        <f>+POWER(Q52,N50)</f>
        <v>0.5</v>
      </c>
      <c r="R53" s="4" t="s">
        <v>656</v>
      </c>
      <c r="S53">
        <f>+O53+Q53</f>
        <v>1</v>
      </c>
    </row>
    <row r="59" spans="6:19" ht="15.6" x14ac:dyDescent="0.3">
      <c r="F59" s="27"/>
    </row>
    <row r="60" spans="6:19" ht="15.6" x14ac:dyDescent="0.3">
      <c r="F60" s="27"/>
    </row>
    <row r="61" spans="6:19" ht="15.6" x14ac:dyDescent="0.3">
      <c r="F61" s="27"/>
    </row>
    <row r="62" spans="6:19" ht="15.6" x14ac:dyDescent="0.3">
      <c r="F62" s="28"/>
    </row>
    <row r="63" spans="6:19" ht="15.6" x14ac:dyDescent="0.3">
      <c r="F63" s="27"/>
    </row>
    <row r="64" spans="6:19" ht="15.6" x14ac:dyDescent="0.3">
      <c r="F64" s="27"/>
    </row>
    <row r="65" spans="6:6" ht="15.6" x14ac:dyDescent="0.3">
      <c r="F65" s="27"/>
    </row>
    <row r="66" spans="6:6" ht="15.6" x14ac:dyDescent="0.3">
      <c r="F66" s="27"/>
    </row>
    <row r="67" spans="6:6" ht="15.6" x14ac:dyDescent="0.3">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duomenys!H7</f>
        <v>1</v>
      </c>
      <c r="I3">
        <v>3</v>
      </c>
    </row>
    <row r="4" spans="1:12" ht="67.5" customHeight="1" x14ac:dyDescent="0.3">
      <c r="B4">
        <f>duomenys!F7</f>
        <v>2</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duomenys!G7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3">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3">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3">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3">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3">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3">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3">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3">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3">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3">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3">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3">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3">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3">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3">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3">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3">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3">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3">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3">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3">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3">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3">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3">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3">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3">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3">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3">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3">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3">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3">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3">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3">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3">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3">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3">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3">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3">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3">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a 8 4 9 c a b b - 8 5 a 9 - 4 2 2 9 - a a f 5 - 4 5 9 e 9 3 3 6 4 d 8 6 "   x m l n s = " h t t p : / / s c h e m a s . m i c r o s o f t . c o m / D a t a M a s h u p " > A A A A A O 8 D A A B Q S w M E F A A C A A g A P V T z V t S w v 0 6 k A A A A 9 g A A A B I A H A B D b 2 5 m a W c v U G F j a 2 F n Z S 5 4 b W w g o h g A K K A U A A A A A A A A A A A A A A A A A A A A A A A A A A A A h Y 9 N D o I w G E S v Q r q n P 0 i M I R 9 l 4 R Y S E 4 1 x 2 5 Q K j V A M L Z a 7 u f B I X k G M o u 5 c z p u 3 m L l f b 5 C N b R N c V G 9 1 Z 1 L E M E W B M r I r t a l S N L h j u E I Z h 4 2 Q J 1 G p Y J K N T U Z b p q h 2 7 p w Q 4 r 3 H f o G 7 v i I R p Y w c i n w r a 9 U K 9 J H 1 f z n U x j p h p E I c 9 q 8 x P M K M L X F M Y 0 y B z B A K b b 5 C N O 1 9 t j 8 Q 1 k P j h l 7 x x o X 5 D s g c g b w / 8 A d Q S w M E F A A C A A g A P V T z 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U 8 1 a 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D 1 U 8 1 b U s L 9 O p A A A A P Y A A A A S A A A A A A A A A A A A A A A A A A A A A A B D b 2 5 m a W c v U G F j a 2 F n Z S 5 4 b W x Q S w E C L Q A U A A I A C A A 9 V P N W D 8 r p q 6 Q A A A D p A A A A E w A A A A A A A A A A A A A A A A D w A A A A W 0 N v b n R l b n R f V H l w Z X N d L n h t b F B L A Q I t A B Q A A g A I A D 1 U 8 1 a 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c P A A A A A A A A N Q 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y 0 w N y 0 x O V Q w N z o z M z o 1 O S 4 3 M D I y M j M w W i I g L z 4 8 R W 5 0 c n k g V H l w Z T 0 i R m l s b E N v b H V t b l R 5 c G V z I i B W Y W x 1 Z T 0 i c 0 J n P T 0 i I C 8 + P E V u d H J 5 I F R 5 c G U 9 I k Z p b G x F c n J v c k N v d W 5 0 I i B W Y W x 1 Z T 0 i b D A i I C 8 + P E V u d H J 5 I F R 5 c G U 9 I k Z p b G x D b 2 x 1 b W 5 O Y W 1 l c y I g V m F s d W U 9 I n N b J n F 1 b 3 Q 7 Q 2 9 s d W 1 u M 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9 B d X R v U m V t b 3 Z l Z E N v b H V t b n M x L n t D b 2 x 1 b W 4 x L D B 9 J n F 1 b 3 Q 7 X S w m c X V v d D t D b 2 x 1 b W 5 D b 3 V u d C Z x d W 9 0 O z o x L C Z x d W 9 0 O 0 t l e U N v b H V t b k 5 h b W V z J n F 1 b 3 Q 7 O l t d L C Z x d W 9 0 O 0 N v b H V t b k l k Z W 5 0 a X R p Z X M m c X V v d D s 6 W y Z x d W 9 0 O 1 N l Y 3 R p b 2 4 x L 3 Z l c n N p b 2 4 v Q X V 0 b 1 J l b W 9 2 Z W R D b 2 x 1 b W 5 z M S 5 7 Q 2 9 s d W 1 u M S w w f S Z x d W 9 0 O 1 0 s J n F 1 b 3 Q 7 U m V s Y X R p b 2 5 z a G l w S W 5 m b y Z x d W 9 0 O z p b X X 0 i I C 8 + P C 9 T d G F i b G V F b n R y a W V z P j w v S X R l b T 4 8 S X R l b T 4 8 S X R l b U x v Y 2 F 0 a W 9 u P j x J d G V t V H l w Z T 5 G b 3 J t d W x h P C 9 J d G V t V H l w Z T 4 8 S X R l b V B h d G g + U 2 V j d G l v b j E v d m V y c 2 l v b i 9 T b 3 V y Y 2 U 8 L 0 l 0 Z W 1 Q Y X R o P j w v S X R l b U x v Y 2 F 0 a W 9 u P j x T d G F i b G V F b n R y a W V z I C 8 + P C 9 J d G V t P j x J d G V t P j x J d G V t T G 9 j Y X R p b 2 4 + P E l 0 Z W 1 U e X B l P k Z v c m 1 1 b G E 8 L 0 l 0 Z W 1 U e X B l P j x J d G V t U G F 0 a D 5 T Z W N 0 a W 9 u M S 9 2 Z X J z a W 9 u L 0 N o Y W 5 n Z W Q l M j B U e X B l P C 9 J d G V t U G F 0 a D 4 8 L 0 l 0 Z W 1 M b 2 N h d G l v b j 4 8 U 3 R h Y m x l R W 5 0 c m l l c y A v P j w v S X R l b T 4 8 S X R l b T 4 8 S X R l b U x v Y 2 F 0 a W 9 u P j x J d G V t V H l w Z T 5 G b 3 J t d W x h P C 9 J d G V t V H l w Z T 4 8 S X R l b V B h d G g + U 2 V j d G l v b j E v d m V y c 2 l v b 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2 R 1 b 2 1 l b n l z I i A v P j x F b n R y e S B U e X B l P S J S Z W N v d m V y e V R h c m d l d E N v b H V t b i I g V m F s d W U 9 I m w x N i I g L z 4 8 R W 5 0 c n k g V H l w Z T 0 i U m V j b 3 Z l c n l U Y X J n Z X R S b 3 c i I F Z h b H V l P S J s N D E i I C 8 + P E V u d H J 5 I F R 5 c G U 9 I k Z p b G x l Z E N v b X B s Z X R l U m V z d W x 0 V G 9 X b 3 J r c 2 h l Z X Q i I F Z h b H V l P S J s M S I g L z 4 8 R W 5 0 c n k g V H l w Z T 0 i R m l s b F N 0 Y X R 1 c y I g V m F s d W U 9 I n N D b 2 1 w b G V 0 Z S I g L z 4 8 R W 5 0 c n k g V H l w Z T 0 i R m l s b E N v b H V t b k 5 h b W V z I i B W Y W x 1 Z T 0 i c 1 s m c X V v d D t D b 2 x 1 b W 4 x J n F 1 b 3 Q 7 X S I g L z 4 8 R W 5 0 c n k g V H l w Z T 0 i R m l s b E N v b H V t b l R 5 c G V z I i B W Y W x 1 Z T 0 i c 0 J n P T 0 i I C 8 + P E V u d H J 5 I F R 5 c G U 9 I k Z p b G x M Y X N 0 V X B k Y X R l Z C I g V m F s d W U 9 I m Q y M D I x L T A y L T E 0 V D I y O j M 5 O j E 4 L j U w N j g x M D R a I i A v P j x F b n R y e S B U e X B l P S J G a W x s R X J y b 3 J D b 3 V u d C I g V m F s d W U 9 I m w w I i A v P j x F b n R y e S B U e X B l P S J G a W x s R X J y b 3 J D b 2 R l I i B W Y W x 1 Z T 0 i c 1 V u a 2 5 v d 2 4 i I C 8 + P E V u d H J 5 I F R 5 c G U 9 I k Z p b G x D b 3 V u d C I g V m F s d W U 9 I m w x I i A v P j x F b n R y e S B U e X B l P S J R d W V y e U l E I i B W Y W x 1 Z T 0 i c z F h O W F j Z W Z l L T k 2 M D U t N G M z M i 0 5 N 2 U 2 L W R h Z W Y z M T A w M W Q 4 Y i 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E V u d H J 5 I F R 5 c G U 9 I k F k Z G V k V G 9 E Y X R h T W 9 k Z W w i I F Z h b H V l P S J s M C I g L z 4 8 L 1 N 0 Y W J s Z U V u d H J p Z X M + P C 9 J d G V t P j x J d G V t P j x J d G V t T G 9 j Y X R p b 2 4 + P E l 0 Z W 1 U e X B l P k Z v c m 1 1 b G E 8 L 0 l 0 Z W 1 U e X B l P j x J d G V t U G F 0 a D 5 T Z W N 0 a W 9 u M S 9 2 Z X J z a W 9 u J T I w K D I p L 1 N v d X J j Z T w v S X R l b V B h d G g + P C 9 J d G V t T G 9 j Y X R p b 2 4 + P F N 0 Y W J s Z U V u d H J p Z X M g L z 4 8 L 0 l 0 Z W 0 + P E l 0 Z W 0 + P E l 0 Z W 1 M b 2 N h d G l v b j 4 8 S X R l b V R 5 c G U + R m 9 y b X V s Y T w v S X R l b V R 5 c G U + P E l 0 Z W 1 Q Y X R o P l N l Y 3 R p b 2 4 x L 3 Z l c n N p b 2 4 l M j A o M i k v Q 2 h h b m d l Z C U y M F R 5 c G U 8 L 0 l 0 Z W 1 Q Y X R o P j w v S X R l b U x v Y 2 F 0 a W 9 u P j x T d G F i b G V F b n R y a W V z I C 8 + P C 9 J d G V t P j w v S X R l b X M + P C 9 M b 2 N h b F B h Y 2 t h Z 2 V N Z X R h Z G F 0 Y U Z p b G U + F g A A A F B L B Q Y A A A A A A A A A A A A A A A A A A A A A A A D a A A A A A Q A A A N C M n d 8 B F d E R j H o A w E / C l + s B A A A A + b a D 5 G K J p k G x M b n B k g 9 a V A A A A A A C A A A A A A A D Z g A A w A A A A B A A A A A T H i k E M N V F A o / R q Z Z + S M W 4 A A A A A A S A A A C g A A A A E A A A A N 4 I n i m g w w P L T + 4 y V P g E W 1 R Q A A A A I K 8 i F c V r C d W o C 0 m w H 2 t B A X F 4 Q E B u D 1 6 3 C V 6 E T M G p 2 y m d u 9 Y 5 F Y 7 b Q 8 a W r 4 u a 4 h M p 7 i y W k N z O l a 0 1 G I 6 n o N r t r s N Y 6 D G s X 5 x B i S r 8 b U M L o S w U A A A A v n g 2 a 7 z b t W e / Z c p r H p g j l L e c e 2 U = < / D a t a M a s h u p > 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250021</DmsRegDoc>
    <DmsAddMarkOnPdf xmlns="028236e2-f653-4d19-ab67-4d06a9145e0c">false</DmsAddMarkOnPdf>
  </documentManagement>
</p:properties>
</file>

<file path=customXml/itemProps1.xml><?xml version="1.0" encoding="utf-8"?>
<ds:datastoreItem xmlns:ds="http://schemas.openxmlformats.org/officeDocument/2006/customXml" ds:itemID="{0B876061-2A1A-4BDB-B8EC-671BC182BDF2}">
  <ds:schemaRefs>
    <ds:schemaRef ds:uri="http://schemas.microsoft.com/DataMashup"/>
  </ds:schemaRefs>
</ds:datastoreItem>
</file>

<file path=customXml/itemProps2.xml><?xml version="1.0" encoding="utf-8"?>
<ds:datastoreItem xmlns:ds="http://schemas.openxmlformats.org/officeDocument/2006/customXml" ds:itemID="{F00CEB26-E245-475F-9BA8-917F4F6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1AB9F3-935A-4864-B299-B2D5B4E00F58}">
  <ds:schemaRefs>
    <ds:schemaRef ds:uri="http://schemas.microsoft.com/sharepoint/v3/contenttype/forms"/>
  </ds:schemaRefs>
</ds:datastoreItem>
</file>

<file path=customXml/itemProps4.xml><?xml version="1.0" encoding="utf-8"?>
<ds:datastoreItem xmlns:ds="http://schemas.openxmlformats.org/officeDocument/2006/customXml" ds:itemID="{6E472FB1-32A8-4590-8325-78B07A8B282C}">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SKAIČIUOKLĖ</dc:title>
  <dc:creator>Gediminas Golcevas;Karolis.Zizys@vpt.lt</dc:creator>
  <cp:lastModifiedBy>Petras Valuckis</cp:lastModifiedBy>
  <cp:lastPrinted>2021-02-15T20:50:53Z</cp:lastPrinted>
  <dcterms:created xsi:type="dcterms:W3CDTF">2020-08-15T16:59:54Z</dcterms:created>
  <dcterms:modified xsi:type="dcterms:W3CDTF">2024-12-16T13:17:03Z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abonementas;#1121;#Ania Artisiuk;#752;#Vaida Tvarijonienė;#790;#Lina Christoforovienė;#803;#i:0#.w|cpma\neringa-sa</vt:lpwstr>
  </property>
  <property fmtid="{D5CDD505-2E9C-101B-9397-08002B2CF9AE}" pid="7" name="DmsDocPrepDocSendRegReal">
    <vt:bool>false</vt:bool>
  </property>
  <property fmtid="{D5CDD505-2E9C-101B-9397-08002B2CF9AE}" pid="8" name="DmsWaitingForSign">
    <vt:bool>false</vt:bool>
  </property>
  <property fmtid="{D5CDD505-2E9C-101B-9397-08002B2CF9AE}" pid="9" name="DmsSendingDocType">
    <vt:lpwstr/>
  </property>
  <property fmtid="{D5CDD505-2E9C-101B-9397-08002B2CF9AE}" pid="10" name="DmsCPVADocSubtype">
    <vt:lpwstr/>
  </property>
  <property fmtid="{D5CDD505-2E9C-101B-9397-08002B2CF9AE}" pid="11" name="DmsCPVADocProgram">
    <vt:lpwstr/>
  </property>
  <property fmtid="{D5CDD505-2E9C-101B-9397-08002B2CF9AE}" pid="12" name="DmsVisers">
    <vt:lpwstr/>
  </property>
  <property fmtid="{D5CDD505-2E9C-101B-9397-08002B2CF9AE}" pid="13" name="DmsOrganizer">
    <vt:lpwstr/>
  </property>
  <property fmtid="{D5CDD505-2E9C-101B-9397-08002B2CF9AE}" pid="14" name="DmsCPVAOtherResponsiblePersons">
    <vt:lpwstr/>
  </property>
  <property fmtid="{D5CDD505-2E9C-101B-9397-08002B2CF9AE}" pid="15" name="DmsRegState">
    <vt:lpwstr>Naujas</vt:lpwstr>
  </property>
  <property fmtid="{D5CDD505-2E9C-101B-9397-08002B2CF9AE}" pid="16" name="DmsApprovers">
    <vt:lpwstr/>
  </property>
  <property fmtid="{D5CDD505-2E9C-101B-9397-08002B2CF9AE}" pid="17" name="DmsSendingType">
    <vt:lpwstr>8</vt:lpwstr>
  </property>
  <property fmtid="{D5CDD505-2E9C-101B-9397-08002B2CF9AE}" pid="18" name="DmsResponsiblePerson">
    <vt:lpwstr/>
  </property>
  <property fmtid="{D5CDD505-2E9C-101B-9397-08002B2CF9AE}" pid="19" name="DmsDocPrepAdocType">
    <vt:lpwstr>-</vt:lpwstr>
  </property>
  <property fmtid="{D5CDD505-2E9C-101B-9397-08002B2CF9AE}" pid="20" name="DmsSigners">
    <vt:lpwstr/>
  </property>
  <property fmtid="{D5CDD505-2E9C-101B-9397-08002B2CF9AE}" pid="21" name="DmsRegPerson">
    <vt:lpwstr/>
  </property>
  <property fmtid="{D5CDD505-2E9C-101B-9397-08002B2CF9AE}" pid="22" name="DmsCoordinators">
    <vt:lpwstr/>
  </property>
  <property fmtid="{D5CDD505-2E9C-101B-9397-08002B2CF9AE}" pid="23" name="DmsRegister">
    <vt:lpwstr>99370</vt:lpwstr>
  </property>
  <property fmtid="{D5CDD505-2E9C-101B-9397-08002B2CF9AE}" pid="24" name="e60ee4271ca74d28a1640aed29de29ee">
    <vt:lpwstr/>
  </property>
  <property fmtid="{D5CDD505-2E9C-101B-9397-08002B2CF9AE}" pid="25" name="h5d7dfff98a247c1954587ec9b17d55b">
    <vt:lpwstr/>
  </property>
  <property fmtid="{D5CDD505-2E9C-101B-9397-08002B2CF9AE}" pid="26" name="bef85333021544dbbbb8b847b70284cc">
    <vt:lpwstr/>
  </property>
  <property fmtid="{D5CDD505-2E9C-101B-9397-08002B2CF9AE}" pid="27" name="DmsCase">
    <vt:lpwstr>98006</vt:lpwstr>
  </property>
  <property fmtid="{D5CDD505-2E9C-101B-9397-08002B2CF9AE}" pid="28" name="o3cb2451d6904553a72e202c291dd6d8">
    <vt:lpwstr/>
  </property>
  <property fmtid="{D5CDD505-2E9C-101B-9397-08002B2CF9AE}" pid="29" name="b1f23dead1274c488d632b6cb8d4aba0">
    <vt:lpwstr/>
  </property>
</Properties>
</file>