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dviliskisrsa-my.sharepoint.com/personal/vaida_stankelyte_radviliskis_lt/Documents/Dokumentai/Viešieji pirkimai/2025 metai/Sniegas/"/>
    </mc:Choice>
  </mc:AlternateContent>
  <xr:revisionPtr revIDLastSave="1" documentId="8_{30FBE2BF-E052-4467-8121-DB3B2E806542}" xr6:coauthVersionLast="47" xr6:coauthVersionMax="47" xr10:uidLastSave="{71CE0514-59CC-4004-BCC1-241387F18466}"/>
  <bookViews>
    <workbookView xWindow="6390" yWindow="4185" windowWidth="21600" windowHeight="11295" tabRatio="500" activeTab="1" xr2:uid="{00000000-000D-0000-FFFF-FFFF00000000}"/>
  </bookViews>
  <sheets>
    <sheet name="Keliai" sheetId="1" r:id="rId1"/>
    <sheet name="Gatves" sheetId="2" r:id="rId2"/>
  </sheets>
  <definedNames>
    <definedName name="_xlnm._FilterDatabase" localSheetId="1" hidden="1">Gatves!$A$1:$M$792</definedName>
    <definedName name="_xlnm.Print_Titles" localSheetId="1">Gatves!$6:$6</definedName>
    <definedName name="_xlnm.Print_Titles" localSheetId="0">Keliai!$4:$4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D864" i="1" l="1"/>
  <c r="Z887" i="1"/>
  <c r="AA8" i="1"/>
  <c r="AA9" i="1"/>
  <c r="Y50" i="1"/>
  <c r="Y426" i="1"/>
  <c r="X470" i="1"/>
  <c r="X775" i="1"/>
  <c r="X887" i="1" s="1"/>
  <c r="X774" i="1"/>
  <c r="X773" i="1"/>
  <c r="Y859" i="1"/>
  <c r="J784" i="2"/>
  <c r="J785" i="2"/>
  <c r="J783" i="2"/>
  <c r="N793" i="2"/>
  <c r="U792" i="2"/>
  <c r="T887" i="1"/>
  <c r="U793" i="2" s="1"/>
  <c r="R887" i="1"/>
  <c r="S793" i="2" s="1"/>
  <c r="P887" i="1"/>
  <c r="Q793" i="2" s="1"/>
  <c r="N887" i="1"/>
  <c r="O793" i="2" s="1"/>
  <c r="M887" i="1"/>
  <c r="L887" i="1"/>
  <c r="M793" i="2" s="1"/>
  <c r="K887" i="1"/>
  <c r="L793" i="2" s="1"/>
  <c r="J887" i="1"/>
  <c r="K793" i="2" s="1"/>
  <c r="I887" i="1"/>
  <c r="J793" i="2" s="1"/>
  <c r="S505" i="1"/>
  <c r="S887" i="1" s="1"/>
  <c r="T793" i="2" s="1"/>
  <c r="P352" i="1"/>
  <c r="J245" i="1"/>
  <c r="K125" i="1"/>
  <c r="Q113" i="1"/>
  <c r="Q887" i="1" s="1"/>
  <c r="R793" i="2" s="1"/>
  <c r="O35" i="1"/>
  <c r="J19" i="1"/>
  <c r="O17" i="1"/>
  <c r="I9" i="1"/>
  <c r="O6" i="1"/>
  <c r="O887" i="1" s="1"/>
  <c r="P793" i="2" s="1"/>
  <c r="M591" i="2"/>
  <c r="M788" i="2" s="1"/>
  <c r="M792" i="2" s="1"/>
  <c r="J577" i="2"/>
  <c r="J540" i="2"/>
  <c r="J526" i="2"/>
  <c r="J523" i="2"/>
  <c r="J520" i="2"/>
  <c r="J516" i="2"/>
  <c r="J513" i="2"/>
  <c r="J511" i="2"/>
  <c r="J500" i="2"/>
  <c r="J498" i="2"/>
  <c r="J489" i="2"/>
  <c r="J482" i="2"/>
  <c r="J467" i="2"/>
  <c r="J459" i="2"/>
  <c r="J451" i="2"/>
  <c r="J447" i="2"/>
  <c r="J436" i="2"/>
  <c r="J434" i="2"/>
  <c r="J432" i="2"/>
  <c r="J430" i="2"/>
  <c r="J420" i="2"/>
  <c r="J415" i="2"/>
  <c r="U788" i="2"/>
  <c r="T788" i="2"/>
  <c r="T792" i="2" s="1"/>
  <c r="S788" i="2"/>
  <c r="S792" i="2" s="1"/>
  <c r="R788" i="2"/>
  <c r="R792" i="2" s="1"/>
  <c r="Q788" i="2"/>
  <c r="Q792" i="2" s="1"/>
  <c r="P788" i="2"/>
  <c r="P792" i="2" s="1"/>
  <c r="O788" i="2"/>
  <c r="O792" i="2" s="1"/>
  <c r="N788" i="2"/>
  <c r="N792" i="2" s="1"/>
  <c r="L788" i="2"/>
  <c r="L792" i="2" s="1"/>
  <c r="K788" i="2"/>
  <c r="K792" i="2" s="1"/>
  <c r="D505" i="1"/>
  <c r="D245" i="1"/>
  <c r="Y775" i="1" l="1"/>
  <c r="Y887" i="1" s="1"/>
  <c r="R795" i="2"/>
  <c r="J788" i="2"/>
  <c r="J792" i="2" s="1"/>
  <c r="J795" i="2" s="1"/>
  <c r="Q795" i="2"/>
  <c r="K795" i="2"/>
  <c r="L795" i="2"/>
  <c r="N795" i="2"/>
  <c r="U795" i="2"/>
  <c r="M795" i="2"/>
  <c r="O795" i="2"/>
  <c r="S795" i="2"/>
  <c r="P795" i="2"/>
  <c r="T795" i="2"/>
  <c r="D35" i="1"/>
  <c r="D17" i="1" l="1"/>
  <c r="D9" i="1"/>
  <c r="D6" i="1"/>
  <c r="D113" i="1"/>
  <c r="D763" i="2"/>
  <c r="D758" i="2"/>
  <c r="D744" i="2"/>
  <c r="D704" i="2"/>
  <c r="D679" i="2"/>
  <c r="D657" i="2"/>
  <c r="D591" i="2"/>
  <c r="D577" i="2"/>
  <c r="D540" i="2"/>
  <c r="D526" i="2"/>
  <c r="D523" i="2"/>
  <c r="D520" i="2"/>
  <c r="D516" i="2"/>
  <c r="D513" i="2"/>
  <c r="D511" i="2"/>
  <c r="D500" i="2"/>
  <c r="D498" i="2"/>
  <c r="D489" i="2"/>
  <c r="D482" i="2"/>
  <c r="D467" i="2"/>
  <c r="D459" i="2"/>
  <c r="D451" i="2"/>
  <c r="D447" i="2"/>
  <c r="D436" i="2"/>
  <c r="D434" i="2"/>
  <c r="D432" i="2"/>
  <c r="D430" i="2"/>
  <c r="D420" i="2"/>
  <c r="D415" i="2"/>
  <c r="D404" i="2"/>
  <c r="D391" i="2"/>
  <c r="D361" i="2"/>
  <c r="D325" i="2"/>
  <c r="D322" i="2"/>
  <c r="D298" i="2"/>
  <c r="D252" i="2"/>
  <c r="D250" i="2"/>
  <c r="D247" i="2"/>
  <c r="D176" i="2"/>
  <c r="D166" i="2"/>
  <c r="D139" i="2"/>
  <c r="D137" i="2"/>
  <c r="D130" i="2"/>
  <c r="D105" i="2"/>
  <c r="D91" i="2"/>
  <c r="D88" i="2"/>
  <c r="D56" i="2"/>
  <c r="D53" i="2"/>
  <c r="D36" i="2"/>
  <c r="D28" i="2"/>
  <c r="D12" i="2"/>
  <c r="D11" i="2"/>
  <c r="D569" i="1"/>
  <c r="D501" i="1"/>
  <c r="D352" i="1"/>
  <c r="D125" i="1"/>
  <c r="D19" i="1"/>
  <c r="D788" i="2" l="1"/>
  <c r="D887" i="1"/>
</calcChain>
</file>

<file path=xl/sharedStrings.xml><?xml version="1.0" encoding="utf-8"?>
<sst xmlns="http://schemas.openxmlformats.org/spreadsheetml/2006/main" count="8376" uniqueCount="4221">
  <si>
    <t>RADVILIŠKIO RAJONO SAVIVALDYBĖS VIETINĖS REIKŠMĖS VIEŠŲJŲ KELIŲ SĄRAŠAS</t>
  </si>
  <si>
    <t>Eilės nr.</t>
  </si>
  <si>
    <t>Kelio numeris</t>
  </si>
  <si>
    <t>Kelio pavadinimas</t>
  </si>
  <si>
    <t>Ilgis (km)</t>
  </si>
  <si>
    <t>Seniūnija</t>
  </si>
  <si>
    <t>Kelio kategorija</t>
  </si>
  <si>
    <t>Pastabos</t>
  </si>
  <si>
    <t>RD0002</t>
  </si>
  <si>
    <t>Privažiavimas prie Linkaičių nuo kelio 148</t>
  </si>
  <si>
    <t>Radviliškio sen.</t>
  </si>
  <si>
    <t>RD0003</t>
  </si>
  <si>
    <t>Ilguočiai-Miežaičiai</t>
  </si>
  <si>
    <t>4400-1594-1232</t>
  </si>
  <si>
    <t>RD0004</t>
  </si>
  <si>
    <t>Ilguočiai-Vaiduliai</t>
  </si>
  <si>
    <t>Radviliškio m. sen.</t>
  </si>
  <si>
    <t>4400-5495-3554</t>
  </si>
  <si>
    <t>RD0005</t>
  </si>
  <si>
    <t>Privažiavimas prie Ilguočių nuo kelio 148</t>
  </si>
  <si>
    <t>4400-5494-5741</t>
  </si>
  <si>
    <t>RD0006</t>
  </si>
  <si>
    <t>Privažiavimas prie Linkaičių nuo kelio RD0003</t>
  </si>
  <si>
    <t>4400-5494-5752</t>
  </si>
  <si>
    <t>RD0007</t>
  </si>
  <si>
    <t>Privažiavimas prie Miežaičių nuo kelio RD0003</t>
  </si>
  <si>
    <t>RD0008</t>
  </si>
  <si>
    <t>Privažiavimas prie Miežaičių fermos nuo kelio RD0003</t>
  </si>
  <si>
    <t>4400-5598-5821</t>
  </si>
  <si>
    <t>RD0009</t>
  </si>
  <si>
    <t>Margavoniai-Miežaičiai-Aušrėnai</t>
  </si>
  <si>
    <t>Šiaulėnų sen.</t>
  </si>
  <si>
    <t>4400-5006-0434</t>
  </si>
  <si>
    <t>Šeduvos miesto sen.</t>
  </si>
  <si>
    <t xml:space="preserve">4400-5005-7708   </t>
  </si>
  <si>
    <t>RD0010</t>
  </si>
  <si>
    <t>Miežaičiai-Liaudiškių miškas</t>
  </si>
  <si>
    <t>Baisogalos sen.</t>
  </si>
  <si>
    <t>4400-5617-4759</t>
  </si>
  <si>
    <t>4400-5617-4737</t>
  </si>
  <si>
    <t>4400-5617-4748</t>
  </si>
  <si>
    <t>RD0011</t>
  </si>
  <si>
    <t>Miežaičiai-Mažuolių miškas</t>
  </si>
  <si>
    <t>4400-5494-5052</t>
  </si>
  <si>
    <t>RD0012</t>
  </si>
  <si>
    <t>Daukučiai-Varnioniai-Uodynė</t>
  </si>
  <si>
    <t>RD0013</t>
  </si>
  <si>
    <t>Velžiai-Bebrujai-Gimbogala-Liaudiškiai</t>
  </si>
  <si>
    <t>4400-5485-6861</t>
  </si>
  <si>
    <t>RD0014</t>
  </si>
  <si>
    <t>Privažiavimas prie Gimbogalos karjero nuo kelio RD0013</t>
  </si>
  <si>
    <t>4400-5602-1357</t>
  </si>
  <si>
    <t>RD0015</t>
  </si>
  <si>
    <t>Ilguočiai-Beržės upelis</t>
  </si>
  <si>
    <t>4400-5367-0674</t>
  </si>
  <si>
    <t>RD0016</t>
  </si>
  <si>
    <t>Karčemos-Sedūnai-Gražioniai</t>
  </si>
  <si>
    <t>Aukštelkų sen.</t>
  </si>
  <si>
    <t>4400-5442-4409</t>
  </si>
  <si>
    <t>RD0017</t>
  </si>
  <si>
    <t>Privažiavimas prie Karčemų nuo kelio RD0016</t>
  </si>
  <si>
    <t>RD0018</t>
  </si>
  <si>
    <t>Karčemos-Arimaičių ežeras</t>
  </si>
  <si>
    <t>4400-5822-3020</t>
  </si>
  <si>
    <t>4400-5825-1566</t>
  </si>
  <si>
    <t>RD0019</t>
  </si>
  <si>
    <t>Privažiavimas prie Verdulių nuo kelio A9</t>
  </si>
  <si>
    <t>RD0020</t>
  </si>
  <si>
    <t>Privažiavimas prie Verdulių karjero nuo kelio A9</t>
  </si>
  <si>
    <t>IIv-IIIv</t>
  </si>
  <si>
    <t>RD0021</t>
  </si>
  <si>
    <t>Privažiavimas prie kareivinių nuo kelio A9</t>
  </si>
  <si>
    <t>4400-5782-1991</t>
  </si>
  <si>
    <t>RD0022</t>
  </si>
  <si>
    <t>Privažiavimas prie kelio RD0021 nuo kelio A9</t>
  </si>
  <si>
    <t>4400-5494-5809</t>
  </si>
  <si>
    <t>RD0023</t>
  </si>
  <si>
    <t>Pušyno gatvė</t>
  </si>
  <si>
    <t>4400-5494-8744</t>
  </si>
  <si>
    <t>RD0024</t>
  </si>
  <si>
    <t>Privažiavimas prie bulių kautynių trasos</t>
  </si>
  <si>
    <t>Radviliškio miesto sen.</t>
  </si>
  <si>
    <t>4400-5494-8755</t>
  </si>
  <si>
    <t>RD0025</t>
  </si>
  <si>
    <t>Radvilai-Kutiškiai</t>
  </si>
  <si>
    <t>4400-6166-6500</t>
  </si>
  <si>
    <t>RD0026</t>
  </si>
  <si>
    <t>Privažiavimas prie Dvarninkų nuo kelio 3409</t>
  </si>
  <si>
    <t>Tyrulių sen.</t>
  </si>
  <si>
    <t>7199-8001-8011</t>
  </si>
  <si>
    <t>RD0027</t>
  </si>
  <si>
    <t>Privažiavimas prie Baroniškių nuo kelio 3409</t>
  </si>
  <si>
    <t>4400-5538-4819</t>
  </si>
  <si>
    <t>RD0028</t>
  </si>
  <si>
    <t>Kutiškiai-Vaiduliai</t>
  </si>
  <si>
    <t>RD0029</t>
  </si>
  <si>
    <t>Radviliškis-Vaiduliai-Jaugėlai</t>
  </si>
  <si>
    <t>4400-5460-4461</t>
  </si>
  <si>
    <t>RD0030</t>
  </si>
  <si>
    <t>Privažiavimas prie kelio RD0032 nuo kelio RD0029</t>
  </si>
  <si>
    <t>4400-6166-6499</t>
  </si>
  <si>
    <t>RD0031</t>
  </si>
  <si>
    <t>Vaiduliai-Liutkiškiai</t>
  </si>
  <si>
    <t>RD0032</t>
  </si>
  <si>
    <t>Radviliškis-Skirjočiai-Liutkiškiai</t>
  </si>
  <si>
    <t>I</t>
  </si>
  <si>
    <t>RD0033</t>
  </si>
  <si>
    <t>Kutiškiai-Daujočiai</t>
  </si>
  <si>
    <t>RD0034</t>
  </si>
  <si>
    <t>Privažiavimas prie Daujočių nuo kelio RD0033</t>
  </si>
  <si>
    <t>4400-5560-1231</t>
  </si>
  <si>
    <t>RD0035</t>
  </si>
  <si>
    <t>Kaneivaičiai-Skynimiškiai</t>
  </si>
  <si>
    <t>4400-5482-2094</t>
  </si>
  <si>
    <t>RD0036</t>
  </si>
  <si>
    <t>Privažiavimas prie kelio RD0032 nuo kelio 3409</t>
  </si>
  <si>
    <t>4400-5482-2161</t>
  </si>
  <si>
    <t>RD0037</t>
  </si>
  <si>
    <t>Skirjočiai-Švėmalio upelis</t>
  </si>
  <si>
    <t>4400-5564-4696</t>
  </si>
  <si>
    <t>RD0038</t>
  </si>
  <si>
    <t>Tautiškiai-Beržės upelis</t>
  </si>
  <si>
    <t>4400-5482-1910</t>
  </si>
  <si>
    <t>RD0039</t>
  </si>
  <si>
    <t>Tautiškiai-Užmargiai</t>
  </si>
  <si>
    <t>4400-5605-2743</t>
  </si>
  <si>
    <t>RD0040</t>
  </si>
  <si>
    <t>Privažiavimas prie Skynimiškių nuo kelio RD0038</t>
  </si>
  <si>
    <t>4400-5482-2183</t>
  </si>
  <si>
    <t>RD0041</t>
  </si>
  <si>
    <t>Liutkiškiai-Jonaitiškiai</t>
  </si>
  <si>
    <t>4400-5560-1253</t>
  </si>
  <si>
    <t>RD0042</t>
  </si>
  <si>
    <t>Liutkiškiai-bevardis upelis</t>
  </si>
  <si>
    <t>4400-5482-2261</t>
  </si>
  <si>
    <t>RD0043</t>
  </si>
  <si>
    <t>Privažiavimas prie Smilgių nuo kelio 3409</t>
  </si>
  <si>
    <t>4400-5482-2307</t>
  </si>
  <si>
    <t>RD0044</t>
  </si>
  <si>
    <t>Privažiavimas prie Kutiškių karjero nuo kelio 3409</t>
  </si>
  <si>
    <t>4400-5485-8394</t>
  </si>
  <si>
    <t>RD0045</t>
  </si>
  <si>
    <t>Privažiavimas prie sodybų nuo kelio 3409</t>
  </si>
  <si>
    <t>4400-5547-8918</t>
  </si>
  <si>
    <t>RD0046</t>
  </si>
  <si>
    <t>Privažiavimas prie Mankiškių sųvartyno nuo kelio 3402</t>
  </si>
  <si>
    <t>RD0047</t>
  </si>
  <si>
    <t>Mankiškiai-Šniūraičiai</t>
  </si>
  <si>
    <t>4400-5471-2978</t>
  </si>
  <si>
    <t>RD0048</t>
  </si>
  <si>
    <t>Kutiškiai-Jankūna-Šilėnai</t>
  </si>
  <si>
    <t>RD0049</t>
  </si>
  <si>
    <t>Šniūraičiai-Gudelių ežeras</t>
  </si>
  <si>
    <t>4400-5471-2980</t>
  </si>
  <si>
    <t>RD0050</t>
  </si>
  <si>
    <t>Privažiavimas prie Gudelių ežero nuo kelio RD0049</t>
  </si>
  <si>
    <t>RD0051</t>
  </si>
  <si>
    <t>Privažiavimas prie kelio RD0048 nuo kelio A9</t>
  </si>
  <si>
    <t>4400-5471-3001</t>
  </si>
  <si>
    <t>RD0052</t>
  </si>
  <si>
    <t>Pietinis Privažiavimas prie Liutkiškių nuo kelio 3409</t>
  </si>
  <si>
    <t>4400-5485-8312</t>
  </si>
  <si>
    <t>RD0053</t>
  </si>
  <si>
    <t>Šiaurinis Privažiavimas prie Liutkiškių nuo kelio 3409</t>
  </si>
  <si>
    <t>4400-5485-8334</t>
  </si>
  <si>
    <t>RD0054</t>
  </si>
  <si>
    <t>Privažiavimas prie kelio RD0049 nuo kelio A9</t>
  </si>
  <si>
    <t>4400-5564-4730</t>
  </si>
  <si>
    <t>RD0055</t>
  </si>
  <si>
    <t>Jukniškiai-Šniūraičiai</t>
  </si>
  <si>
    <t>4400-5494-8766</t>
  </si>
  <si>
    <t>RD0056</t>
  </si>
  <si>
    <t>Birjočiai-Ramulėnai-Šniūraičiai</t>
  </si>
  <si>
    <t>4400-5471-3012</t>
  </si>
  <si>
    <t>RD0057</t>
  </si>
  <si>
    <t>Šniūraičiai-Ramulėnai</t>
  </si>
  <si>
    <t>4400-5705-6681</t>
  </si>
  <si>
    <t>RD0058</t>
  </si>
  <si>
    <t>Šniūraičiai-Kurai</t>
  </si>
  <si>
    <t>4400-5560-1264</t>
  </si>
  <si>
    <t>RD0059</t>
  </si>
  <si>
    <t>Voskoniai-Vantainiai</t>
  </si>
  <si>
    <t>4400-5471-3034</t>
  </si>
  <si>
    <t>RD0060</t>
  </si>
  <si>
    <t>Voskoniai-Diržiai-Žadžiūnai</t>
  </si>
  <si>
    <t>4400-5485-8389</t>
  </si>
  <si>
    <t>RD0061</t>
  </si>
  <si>
    <t>Diržiai-Norušaičia</t>
  </si>
  <si>
    <t>4400-6166-6488</t>
  </si>
  <si>
    <t>RD0062</t>
  </si>
  <si>
    <t>Privažiavimas prie laukų nuo kelio RD0060</t>
  </si>
  <si>
    <t>4400-5485-8356</t>
  </si>
  <si>
    <t>RD0063</t>
  </si>
  <si>
    <t>Vantainiai-Diržiai</t>
  </si>
  <si>
    <t>4400-6166-6477</t>
  </si>
  <si>
    <t>RD0064</t>
  </si>
  <si>
    <t>Ramulėnai-Vantainiai</t>
  </si>
  <si>
    <t>4400-5707-0069</t>
  </si>
  <si>
    <t>RD0065</t>
  </si>
  <si>
    <t>Privažiavimas prie Šniūraičių aerodromo nuo kelio RD0058</t>
  </si>
  <si>
    <t>4400-5560-1275</t>
  </si>
  <si>
    <t>RD0066</t>
  </si>
  <si>
    <t>Privažiavimas prie Šniūraičių nuo kelio RD0055</t>
  </si>
  <si>
    <t>4400-5494-8777</t>
  </si>
  <si>
    <t>RD0067</t>
  </si>
  <si>
    <t>Privažiavimas prie Šniūraičių fermos nuo kelio 3412</t>
  </si>
  <si>
    <t>4400-5487-5357</t>
  </si>
  <si>
    <t>RD0068</t>
  </si>
  <si>
    <t>Privažiavimas prie Voskonių sųvartyno nuo kelio 3408</t>
  </si>
  <si>
    <t>4400-5564-4752</t>
  </si>
  <si>
    <t>RD0069</t>
  </si>
  <si>
    <t>Privažiavimas prie Paobelių nuo kelio 3408</t>
  </si>
  <si>
    <t>4400-6166-6444</t>
  </si>
  <si>
    <t>RD0070</t>
  </si>
  <si>
    <t>Privažiavimas prie Paobelių nuo kelio RD0069</t>
  </si>
  <si>
    <t>4400-6166-6411</t>
  </si>
  <si>
    <t>RD0071</t>
  </si>
  <si>
    <t>Privažiavimas prie laukų nuo kelio 3412</t>
  </si>
  <si>
    <t>4400-5494-5609</t>
  </si>
  <si>
    <t>RD0072</t>
  </si>
  <si>
    <t>Privažiavimas prie kelio RD0071 nuo kelio A9</t>
  </si>
  <si>
    <t>RD0073</t>
  </si>
  <si>
    <t>RD0074</t>
  </si>
  <si>
    <t>Privažiavimas prie Mankiškių nuo kelio 3402</t>
  </si>
  <si>
    <t>4400-5560-1353</t>
  </si>
  <si>
    <t>RD0075</t>
  </si>
  <si>
    <t>Privažiavimas prie Kutiškių sųvartyno nuo gatvės RD7100</t>
  </si>
  <si>
    <t>4400-5547-8940</t>
  </si>
  <si>
    <t>RD0076</t>
  </si>
  <si>
    <t>Privažiavimas prie Pociūnėlių sųvartyno nuo kelio 3004</t>
  </si>
  <si>
    <t>Skėmių sen.</t>
  </si>
  <si>
    <t>4400-5660-4283</t>
  </si>
  <si>
    <t>RD0077</t>
  </si>
  <si>
    <t>Šašėnai-Skomaičiukai-Gudžiūnai</t>
  </si>
  <si>
    <t>4400-5648-5817</t>
  </si>
  <si>
    <t>RD0078</t>
  </si>
  <si>
    <t>Privažiavimas prie Šašėnų nuo kelio 3004</t>
  </si>
  <si>
    <t>4400-5652-9567</t>
  </si>
  <si>
    <t>RD0079</t>
  </si>
  <si>
    <t>Šašėnai-Pašlapėlės miškas</t>
  </si>
  <si>
    <t>4400-5648-5828</t>
  </si>
  <si>
    <t>RD0080</t>
  </si>
  <si>
    <t>Vakarinis Skėmių aplinkkelis</t>
  </si>
  <si>
    <t>4400-5652-9589</t>
  </si>
  <si>
    <t>RD0081</t>
  </si>
  <si>
    <t>Skėmiai-Skomaičiai</t>
  </si>
  <si>
    <t>4400-5157-8857</t>
  </si>
  <si>
    <t>RD0082</t>
  </si>
  <si>
    <t>Privažiavimas prie Skėmių laukų nuo kelio RD0081</t>
  </si>
  <si>
    <t>4400-5652-9601</t>
  </si>
  <si>
    <t>RD0083</t>
  </si>
  <si>
    <t>Skėmiai-Bokštupio upelis sutampantis su
Dotnuvėlės gatve</t>
  </si>
  <si>
    <t>4400-5367-0663</t>
  </si>
  <si>
    <t>RD0084</t>
  </si>
  <si>
    <t>Privažiavimas prie Girvalakių nuo kelio 144</t>
  </si>
  <si>
    <t>4400-5652-9612</t>
  </si>
  <si>
    <t>RD0085</t>
  </si>
  <si>
    <t>Girvalakiai-Degėsiai</t>
  </si>
  <si>
    <t>4400-5596-9250</t>
  </si>
  <si>
    <t>4400-5652-9656</t>
  </si>
  <si>
    <t>RD0086</t>
  </si>
  <si>
    <t>Pociūnėliai-Pociūnėlių fermos</t>
  </si>
  <si>
    <t>4400-5660-4307</t>
  </si>
  <si>
    <t>RD0087</t>
  </si>
  <si>
    <t>Privažiavimas prie Pociūnų dirbtuvių nuo kelio 2005</t>
  </si>
  <si>
    <t>RD0088</t>
  </si>
  <si>
    <t>Pašakiai-Pašakių miškas</t>
  </si>
  <si>
    <t>4400-5648-5839</t>
  </si>
  <si>
    <t>RD0107</t>
  </si>
  <si>
    <t>Šiaurinis Aukštelkų apvažiavimas</t>
  </si>
  <si>
    <t>4400-5466-9904</t>
  </si>
  <si>
    <t>RD0108</t>
  </si>
  <si>
    <t>Gražioniai-Rūkaičiai</t>
  </si>
  <si>
    <t>4400-5563-8667</t>
  </si>
  <si>
    <t>4400-5837-6833   4400-5841-0067</t>
  </si>
  <si>
    <t>RD0109</t>
  </si>
  <si>
    <t>Kauliniai-Liaudiškiai</t>
  </si>
  <si>
    <t>RD0110</t>
  </si>
  <si>
    <t>Rukaičiai-Birjočiai</t>
  </si>
  <si>
    <t>4400-5837-6877</t>
  </si>
  <si>
    <t>RD0111</t>
  </si>
  <si>
    <t>Privažiavimas prie Žironų nuo kelio 3408</t>
  </si>
  <si>
    <t>4400-5486-4785</t>
  </si>
  <si>
    <t>RD0112</t>
  </si>
  <si>
    <t>Kauliniai-Eibariškiai</t>
  </si>
  <si>
    <t>4400-5836-8142</t>
  </si>
  <si>
    <t>RD0113</t>
  </si>
  <si>
    <t>Liaudiškių aplinkkelis</t>
  </si>
  <si>
    <t>4400-5486-5271</t>
  </si>
  <si>
    <t>RD0114</t>
  </si>
  <si>
    <t>Pietvakarinis Aukštelkų apvažiavimas</t>
  </si>
  <si>
    <t>4400-5482-1864</t>
  </si>
  <si>
    <t>RD0115</t>
  </si>
  <si>
    <t>Privažiavimas prie sodybos nuo Aukštelkų</t>
  </si>
  <si>
    <t>4400-5482-1897</t>
  </si>
  <si>
    <t>RD0116</t>
  </si>
  <si>
    <t>Rukaičiai-Paobeliai</t>
  </si>
  <si>
    <t>4400-5477-7145</t>
  </si>
  <si>
    <t>RD0117</t>
  </si>
  <si>
    <t>Mažaičiai-Rukaičiai</t>
  </si>
  <si>
    <t>RD0118</t>
  </si>
  <si>
    <t>Mažaičiai-Paobeliai</t>
  </si>
  <si>
    <t>4400-5477-7234</t>
  </si>
  <si>
    <t>RD0119</t>
  </si>
  <si>
    <t>Privažiavimas prie Mažaičių nuo kelio 212</t>
  </si>
  <si>
    <t>4400-5668-5873</t>
  </si>
  <si>
    <t>RD0120</t>
  </si>
  <si>
    <t>Aukštelkai-Riaubai</t>
  </si>
  <si>
    <t>IV</t>
  </si>
  <si>
    <t>4400-5466-9915</t>
  </si>
  <si>
    <t>4400-5466-9926</t>
  </si>
  <si>
    <t>RD0121</t>
  </si>
  <si>
    <t>Gražionių apvažiavimas</t>
  </si>
  <si>
    <t>4400-5466-9937</t>
  </si>
  <si>
    <t>RD0122</t>
  </si>
  <si>
    <t>Privažiavimas prie Aukštelkų nuo kelio 212</t>
  </si>
  <si>
    <t>4400-5668-5884</t>
  </si>
  <si>
    <t>RD0123</t>
  </si>
  <si>
    <t>Paežeriai-Aukštelkai</t>
  </si>
  <si>
    <t>4400-5841-0078</t>
  </si>
  <si>
    <t>RD0124</t>
  </si>
  <si>
    <t>Privažiavimas prie Aukštelkų nuo kelio 2901</t>
  </si>
  <si>
    <t>4400-5486-5293</t>
  </si>
  <si>
    <t>RD0125</t>
  </si>
  <si>
    <t>Privažiavimas prie Kriaukėnų nuo kelio RD0123</t>
  </si>
  <si>
    <t>4400-5466-9948</t>
  </si>
  <si>
    <t>RD0127</t>
  </si>
  <si>
    <t>Sadūndvaris-Arimaičiai</t>
  </si>
  <si>
    <t>4400-5005-1657</t>
  </si>
  <si>
    <t>RD0128</t>
  </si>
  <si>
    <t>Arimaičiai-Užuožeriai-Riaubai</t>
  </si>
  <si>
    <t>4400-5491-8166</t>
  </si>
  <si>
    <t>4400-5122-3137</t>
  </si>
  <si>
    <t>RD0129</t>
  </si>
  <si>
    <t>Karčemos-Sedūnai</t>
  </si>
  <si>
    <t>4400-5477-7278</t>
  </si>
  <si>
    <t>RD0130</t>
  </si>
  <si>
    <t>Privažiavimas prie Arimaičių ežero nuo kelio RD0127</t>
  </si>
  <si>
    <t>4400-5478-5703</t>
  </si>
  <si>
    <t>RD0131</t>
  </si>
  <si>
    <t>Sedūnai - sodų bendrija "Vyturėlis"</t>
  </si>
  <si>
    <t>4400-5448-4452</t>
  </si>
  <si>
    <t>RD0132</t>
  </si>
  <si>
    <t>Arimaičiai-Verduliai</t>
  </si>
  <si>
    <t>4400-5837-0344</t>
  </si>
  <si>
    <t>RD0133</t>
  </si>
  <si>
    <t>Kauliniai-Kalnelio Gražioniai</t>
  </si>
  <si>
    <t>RD0134</t>
  </si>
  <si>
    <t>Privažiavimas prie Gražionių nuo kelio 212</t>
  </si>
  <si>
    <t>4400-5837-0358</t>
  </si>
  <si>
    <t>RD0135</t>
  </si>
  <si>
    <t>Privažiavimas prie sodybos nuo kelio RD0133</t>
  </si>
  <si>
    <t>RD0136</t>
  </si>
  <si>
    <t>Privažiavimas prie Arimaičių techninio vandens siurblinės</t>
  </si>
  <si>
    <t>4400-5668-5895</t>
  </si>
  <si>
    <t>RD0137</t>
  </si>
  <si>
    <t>Privažiavimas prie sandėlių nuo kelio 212</t>
  </si>
  <si>
    <t>4400-5672-8560</t>
  </si>
  <si>
    <t>RD0138</t>
  </si>
  <si>
    <t>4400-5668-5908</t>
  </si>
  <si>
    <t>RD0139</t>
  </si>
  <si>
    <t>Privažiavimas į laukus nuo Žironų</t>
  </si>
  <si>
    <t>4400-5478-5747</t>
  </si>
  <si>
    <t>RD0141</t>
  </si>
  <si>
    <t>Rukaičių apvažiavimas</t>
  </si>
  <si>
    <t>4400-5466-9976</t>
  </si>
  <si>
    <t>RD0142</t>
  </si>
  <si>
    <t>Sedūnai - Vėzgės upė</t>
  </si>
  <si>
    <t>4400-5485-8301</t>
  </si>
  <si>
    <t>RD0143</t>
  </si>
  <si>
    <t>Gražionys - laukai</t>
  </si>
  <si>
    <t>4400-5466-9980</t>
  </si>
  <si>
    <t>RD0144</t>
  </si>
  <si>
    <t>Privažiavimas prie sodybos nuo kelio 2903</t>
  </si>
  <si>
    <t>4400-5466-9859</t>
  </si>
  <si>
    <t>RD0145</t>
  </si>
  <si>
    <t>Privažiavimas prie laukų nuo kelio 212</t>
  </si>
  <si>
    <t>4400-5668-5919</t>
  </si>
  <si>
    <t>RD0146</t>
  </si>
  <si>
    <t>RD0147</t>
  </si>
  <si>
    <t>Privažiavimas prie sųvartyno nuo kelio RD0120</t>
  </si>
  <si>
    <t>4400-5668-5922</t>
  </si>
  <si>
    <t>RD0148</t>
  </si>
  <si>
    <t>Privažiavimas prie Įmonės nuo kelio RD0133</t>
  </si>
  <si>
    <t>4400-5668-5936</t>
  </si>
  <si>
    <t>RD0152</t>
  </si>
  <si>
    <t>Privažiavimas prie kelio RD0151 nuo kelio 3407</t>
  </si>
  <si>
    <t>4400-5602-1368</t>
  </si>
  <si>
    <t>RD0156</t>
  </si>
  <si>
    <t>Privažiavimas prie Riaubų nuo kelio 3407</t>
  </si>
  <si>
    <t>4400-5515-4917</t>
  </si>
  <si>
    <t>RD0157</t>
  </si>
  <si>
    <t>Privažiavimas prie Radvilonių miško nuo kelio RD0128</t>
  </si>
  <si>
    <t>4400-5617-8448</t>
  </si>
  <si>
    <t>RD0159</t>
  </si>
  <si>
    <t>Privažiavimas prie Paežerių nuo kelio 3407</t>
  </si>
  <si>
    <t>4400-5602-1379</t>
  </si>
  <si>
    <t>RD0160</t>
  </si>
  <si>
    <t>Paežeriai-Pavartyčiai</t>
  </si>
  <si>
    <t>4400-5782-1974</t>
  </si>
  <si>
    <t>RD0161</t>
  </si>
  <si>
    <t>Pavartyčių lapių fermų apvažiavimas</t>
  </si>
  <si>
    <t>4400-5593-8753</t>
  </si>
  <si>
    <t>RD0162</t>
  </si>
  <si>
    <t>4400-5782-2012</t>
  </si>
  <si>
    <t>RD0163</t>
  </si>
  <si>
    <t>Šeduva-Margavoniai</t>
  </si>
  <si>
    <t>4400-5782-2045</t>
  </si>
  <si>
    <t>RD0164</t>
  </si>
  <si>
    <t>Privažiavimas prie Užuovėjos nuo kelio A9</t>
  </si>
  <si>
    <t>4400-5598-5654</t>
  </si>
  <si>
    <t>RD0165</t>
  </si>
  <si>
    <t>Pavartyčiai-Kurkliai</t>
  </si>
  <si>
    <t>RD0166</t>
  </si>
  <si>
    <t>Privažiavimas prie Pavartyčių laukų nuo kelio A9</t>
  </si>
  <si>
    <t>4400-5598-5665</t>
  </si>
  <si>
    <t>RD0167</t>
  </si>
  <si>
    <t>Privažiavimas prie Arimaičių ežero nuo kelio 3407</t>
  </si>
  <si>
    <t>4400-5602-1380</t>
  </si>
  <si>
    <t>RD0168</t>
  </si>
  <si>
    <t>Privažiavimas prie Velžių nuo kelio 3410</t>
  </si>
  <si>
    <t>4400-5602-1392</t>
  </si>
  <si>
    <t>RD0169</t>
  </si>
  <si>
    <t>Privažiavimas prie geležinkelio sandėliavimo aikštelių nuo kelio 3406</t>
  </si>
  <si>
    <t>4400-5602-1402</t>
  </si>
  <si>
    <t>RD0170</t>
  </si>
  <si>
    <t>Privažiavimas prie el. pastotės nuo kelio 3406</t>
  </si>
  <si>
    <t>4400-5602-1413</t>
  </si>
  <si>
    <t>RD0171</t>
  </si>
  <si>
    <t>Prastavoniai-Radiškiai</t>
  </si>
  <si>
    <t>4400-5731-4844</t>
  </si>
  <si>
    <t>RD0172</t>
  </si>
  <si>
    <t>Privažiavimas prie Prastavonių sųvartyno nuo kelio 3406</t>
  </si>
  <si>
    <t>RD0173</t>
  </si>
  <si>
    <t>Privažiavimas prie Kurklių miško nuo kelio 3406</t>
  </si>
  <si>
    <t>4400-5602-1424</t>
  </si>
  <si>
    <t>RD0174</t>
  </si>
  <si>
    <t>Prastavoniai-Kauleliškiai (Pušyno g.)</t>
  </si>
  <si>
    <t>D2</t>
  </si>
  <si>
    <t>4400-1594-8531</t>
  </si>
  <si>
    <t>RD0175</t>
  </si>
  <si>
    <t>Žilioniai-Prastavoniai</t>
  </si>
  <si>
    <t>4400-5722-8856</t>
  </si>
  <si>
    <t>RD0176</t>
  </si>
  <si>
    <t>Privažiavimas prie Prastavonių nuo kelio 3417</t>
  </si>
  <si>
    <t>4400-5593-8786</t>
  </si>
  <si>
    <t>RD0177</t>
  </si>
  <si>
    <t>Prastavoniai-Daugyvenės upelis</t>
  </si>
  <si>
    <t>4400-5602-5113</t>
  </si>
  <si>
    <t>RD0178</t>
  </si>
  <si>
    <t>Privažiavimas prie Prastavonių nuo kelio RD0174</t>
  </si>
  <si>
    <t>4400-5617-8460</t>
  </si>
  <si>
    <t>RD0179</t>
  </si>
  <si>
    <t>Privažiavimas prie kelio RD0174 nuo kelio 3417</t>
  </si>
  <si>
    <t>4400-5602-5124</t>
  </si>
  <si>
    <t>RD0180</t>
  </si>
  <si>
    <t>Kauleliškiai-Kurklių miškas</t>
  </si>
  <si>
    <t>4400-5602-5135</t>
  </si>
  <si>
    <t>RD0181</t>
  </si>
  <si>
    <t>Privažiavimas prie Kauleliškių nuo kelio 3417</t>
  </si>
  <si>
    <t>RD0182</t>
  </si>
  <si>
    <t>Prastavoniai-Triragio miškas</t>
  </si>
  <si>
    <t>4400-5593-8804</t>
  </si>
  <si>
    <t>RD0183</t>
  </si>
  <si>
    <t>Privažiavimas prie sandėlio nuo kelio 3417</t>
  </si>
  <si>
    <t>4400-5601-3899</t>
  </si>
  <si>
    <t>RD0184</t>
  </si>
  <si>
    <t>Privažiavimas prie sodybų nuo kelio 3417</t>
  </si>
  <si>
    <t>4400-5602-4916</t>
  </si>
  <si>
    <t>RD0185</t>
  </si>
  <si>
    <t>Prastavoniai-Žilioniai-Vėriškiai</t>
  </si>
  <si>
    <t>RD0186</t>
  </si>
  <si>
    <t>Pakuteniai-Vaiduloniai-Žilioniai</t>
  </si>
  <si>
    <t>RD0187</t>
  </si>
  <si>
    <t>Privažiavimas prie Vaidulonių nuo kelio 144</t>
  </si>
  <si>
    <t>4400-5593-8831</t>
  </si>
  <si>
    <t>RD0188</t>
  </si>
  <si>
    <t>Privažiavimas prie Vėriškių nuo kelio 3423</t>
  </si>
  <si>
    <t>RD0189</t>
  </si>
  <si>
    <t>Vaiduloniai-Dargužiai-Vėriškiai</t>
  </si>
  <si>
    <t>4400-5125-4078</t>
  </si>
  <si>
    <t>RD0190</t>
  </si>
  <si>
    <t>Dargužiai-Byzdelio upelis</t>
  </si>
  <si>
    <t>4400-5602-4954</t>
  </si>
  <si>
    <t>RD0191</t>
  </si>
  <si>
    <t>Privažiavimas prie Dargužių nuo kelio RD0189</t>
  </si>
  <si>
    <t>4400-5602-4970</t>
  </si>
  <si>
    <t>RD0192</t>
  </si>
  <si>
    <t>Privažiavimas prie Vėriškių sųvartyno</t>
  </si>
  <si>
    <t>RD0193</t>
  </si>
  <si>
    <t>Privažiavimas prie Vėriškių tvenkinio nuo kelio RD0189</t>
  </si>
  <si>
    <t>4400-5602-4981</t>
  </si>
  <si>
    <t>RD0194</t>
  </si>
  <si>
    <t>Vėriškiai-Gimbogala-Puipiai</t>
  </si>
  <si>
    <t>4400-5560-1153</t>
  </si>
  <si>
    <t>RD0195</t>
  </si>
  <si>
    <t>Vėriškiai-Margavonių miškas</t>
  </si>
  <si>
    <t>4400-5602-4992</t>
  </si>
  <si>
    <t>RD0196</t>
  </si>
  <si>
    <t>Privažiavimas prie Gimbogalos nuo kelio RD0194</t>
  </si>
  <si>
    <t>4400-5560-1175</t>
  </si>
  <si>
    <t>RD0197</t>
  </si>
  <si>
    <t>Privažiavimas prie Gimbogalos kapinių nuo kelio RD0196</t>
  </si>
  <si>
    <t>4400-5560-1197</t>
  </si>
  <si>
    <t>RD0198</t>
  </si>
  <si>
    <t>Gimbogala-Degesupio upelis</t>
  </si>
  <si>
    <t>4400-5560-1086</t>
  </si>
  <si>
    <t>RD0200</t>
  </si>
  <si>
    <t>Privažiavimas prie Margavonių nuo kelio 3423</t>
  </si>
  <si>
    <t>4400-5602-5335</t>
  </si>
  <si>
    <t>RD0201</t>
  </si>
  <si>
    <t>Margavoniai-Baltoji</t>
  </si>
  <si>
    <t>4400-1996-3570</t>
  </si>
  <si>
    <t>RD0202</t>
  </si>
  <si>
    <t>Viešvilė-Postupio upelis</t>
  </si>
  <si>
    <t>4400-5593-8842</t>
  </si>
  <si>
    <t>RD0203</t>
  </si>
  <si>
    <t>Viešvilė-Kurklių miškas</t>
  </si>
  <si>
    <t>4400-5617-8472</t>
  </si>
  <si>
    <t>RD0204</t>
  </si>
  <si>
    <t>Privažiavimas prie Viešvilės nuo kelio 3406</t>
  </si>
  <si>
    <t>4400-5593-8853</t>
  </si>
  <si>
    <t>RD0205</t>
  </si>
  <si>
    <t>Privažiavimas prie Butėnų laukų nuo kelio 3406</t>
  </si>
  <si>
    <t>4400-5593-6891</t>
  </si>
  <si>
    <t>RD0206</t>
  </si>
  <si>
    <t>Privažiavimas prie Butėnų nuo kelio 3419</t>
  </si>
  <si>
    <t>4400-5593-8897</t>
  </si>
  <si>
    <t>RD0207</t>
  </si>
  <si>
    <t>Privažiavimas prie Viešvilės laukų nuo kelio 3406</t>
  </si>
  <si>
    <t>4400-5593-9950</t>
  </si>
  <si>
    <t>RD0208</t>
  </si>
  <si>
    <t>Butėnai-Moniūnai-Treigiai</t>
  </si>
  <si>
    <t>4400-5571-7650</t>
  </si>
  <si>
    <t>4400-5604-9028</t>
  </si>
  <si>
    <t>RD0209</t>
  </si>
  <si>
    <t>Šiaurinis Privažiavimas prie Vardukėnių nuo kelio RD0208</t>
  </si>
  <si>
    <t>4400-5604-9039</t>
  </si>
  <si>
    <t>RD0210</t>
  </si>
  <si>
    <t>Pietinis Privažiavimas prie Vardukėnių nuo kelio RD0208</t>
  </si>
  <si>
    <t>4400-5604-9071</t>
  </si>
  <si>
    <t>RD0211</t>
  </si>
  <si>
    <t>Privažiavimas prie Moniūnų miško nuo kelio RD0208</t>
  </si>
  <si>
    <t>4400-5586-0990</t>
  </si>
  <si>
    <t>4400-5604-9117</t>
  </si>
  <si>
    <t>RD0212</t>
  </si>
  <si>
    <t>Pakiršinėlis-Treigiai</t>
  </si>
  <si>
    <t>4400-5536-6697</t>
  </si>
  <si>
    <t>RD0213</t>
  </si>
  <si>
    <t>Privažiavimas prie Butėnų sųvartyno nuo kelio 3419</t>
  </si>
  <si>
    <t>4400-5602-5179</t>
  </si>
  <si>
    <t>RD0214</t>
  </si>
  <si>
    <t>Privažiavimas prie Butėnų sųvartyno nuo kelio 3406</t>
  </si>
  <si>
    <t>4400-5604-9142</t>
  </si>
  <si>
    <t>RD0215</t>
  </si>
  <si>
    <t>Dambava-Areiniškiai-Vaižgai</t>
  </si>
  <si>
    <t>Pakalniškių sen.</t>
  </si>
  <si>
    <t>4400-5723-3888</t>
  </si>
  <si>
    <t>RD0216</t>
  </si>
  <si>
    <t>Daukonys-Kleboniškiai</t>
  </si>
  <si>
    <t>4400-5500-9804</t>
  </si>
  <si>
    <t>RD0217</t>
  </si>
  <si>
    <t>Dausai-Bružiai</t>
  </si>
  <si>
    <t>4400-5506-7275</t>
  </si>
  <si>
    <t>RD0218</t>
  </si>
  <si>
    <t>Areiniškiai-Bružiai</t>
  </si>
  <si>
    <t>IIv</t>
  </si>
  <si>
    <t>Sidabravo sen.</t>
  </si>
  <si>
    <t>4400-5506-7297</t>
  </si>
  <si>
    <t>RD0219</t>
  </si>
  <si>
    <t>Privažiavimas prie Areiniškių nuo kelio RD0215</t>
  </si>
  <si>
    <t>4400-5506-7342</t>
  </si>
  <si>
    <t>RD0220</t>
  </si>
  <si>
    <t>Privažiavimas prie Labos gel. stoties nuo kelio RD0215</t>
  </si>
  <si>
    <t>4400-5506-7353</t>
  </si>
  <si>
    <t>RD0221</t>
  </si>
  <si>
    <t>Privažiavimas prie Daugyvenės upės nuo kelio RD0173</t>
  </si>
  <si>
    <t>RD0222</t>
  </si>
  <si>
    <t>Privažiavimas prie Rakonių laukų nuo kelio RD0215</t>
  </si>
  <si>
    <t>4400-5593-9972</t>
  </si>
  <si>
    <t>RD0223</t>
  </si>
  <si>
    <t>Vileikiai-Džiugoniai-Rokoniai</t>
  </si>
  <si>
    <t>RD0224</t>
  </si>
  <si>
    <t>Privažiavimas prie Vaižgų nuo kelio 3419</t>
  </si>
  <si>
    <t>4400-5602-5180</t>
  </si>
  <si>
    <t>RD0225</t>
  </si>
  <si>
    <t>Sidabravas-Džiugoniai-Vaižgai</t>
  </si>
  <si>
    <t>4400-5707-0182</t>
  </si>
  <si>
    <t>4400-5598-5721</t>
  </si>
  <si>
    <t>RD0226</t>
  </si>
  <si>
    <t>Privažiavimas prie Areiniškių kapinių nuo kelio RD0219</t>
  </si>
  <si>
    <t>4400-5563-1797</t>
  </si>
  <si>
    <t>RD0227</t>
  </si>
  <si>
    <t>Pajuliai-Bružiai-Pagaidžpiliai</t>
  </si>
  <si>
    <t>4400-5403-5786</t>
  </si>
  <si>
    <t>RD0228</t>
  </si>
  <si>
    <t>Tankūnai-Rimaičiai</t>
  </si>
  <si>
    <t>4400-5506-7364</t>
  </si>
  <si>
    <t>RD0229</t>
  </si>
  <si>
    <t>Pajuliai-Tankūnai</t>
  </si>
  <si>
    <t>4400-5500-9815</t>
  </si>
  <si>
    <t>RD0230</t>
  </si>
  <si>
    <t>Pociūnai-Jukiškis-Jasonys</t>
  </si>
  <si>
    <t>4400-5402-8416</t>
  </si>
  <si>
    <t>RD0231</t>
  </si>
  <si>
    <t>Pagojis-Pajuliai</t>
  </si>
  <si>
    <t>4400-5500-9876</t>
  </si>
  <si>
    <t>RD0232</t>
  </si>
  <si>
    <t>Privažiavimas prie Pagaidžpilių nuo kelio RD0227</t>
  </si>
  <si>
    <t>4400-5645-7422</t>
  </si>
  <si>
    <t>RD0233</t>
  </si>
  <si>
    <t>Pociūnai-Rimaičiai</t>
  </si>
  <si>
    <t>4400-5508-0098</t>
  </si>
  <si>
    <t>RD0234</t>
  </si>
  <si>
    <t>Jukiškis-Kibildžiai</t>
  </si>
  <si>
    <t>4400-5508-0132</t>
  </si>
  <si>
    <t>RD0235</t>
  </si>
  <si>
    <t>Jasonys-Stėriškiai</t>
  </si>
  <si>
    <t>4400-5500-9880</t>
  </si>
  <si>
    <t>RD0236</t>
  </si>
  <si>
    <t>Privažiavimas prie Jasonių nuo kelio RD0230</t>
  </si>
  <si>
    <t>4400-5500-9891</t>
  </si>
  <si>
    <t>RD0237</t>
  </si>
  <si>
    <t>Pociūnai-Jukiškis</t>
  </si>
  <si>
    <t>4400-5500-9826</t>
  </si>
  <si>
    <t>RD0238</t>
  </si>
  <si>
    <t>Pociūnai-Burbiškis</t>
  </si>
  <si>
    <t>RD0239</t>
  </si>
  <si>
    <t>Dambava-Daukonys</t>
  </si>
  <si>
    <t>4400-5723-3877</t>
  </si>
  <si>
    <t>RD0240</t>
  </si>
  <si>
    <t>Pakalniškiai-Baukai</t>
  </si>
  <si>
    <t>4400-5723-3899</t>
  </si>
  <si>
    <t>RD0241</t>
  </si>
  <si>
    <t>Privažiavimas prie Dvaro nuo kelio RD0239</t>
  </si>
  <si>
    <t>4400-5723-3900</t>
  </si>
  <si>
    <t>RD0242</t>
  </si>
  <si>
    <t>Raginėnai-Kleboniškių miškas</t>
  </si>
  <si>
    <t>RD0243</t>
  </si>
  <si>
    <t>Privažiavimas prie kelio RD0237 nuo kelio RD0230</t>
  </si>
  <si>
    <t>4400-5500-9862</t>
  </si>
  <si>
    <t>RD0244</t>
  </si>
  <si>
    <t>Privažiavimas prie Pakalniškių nuo kelio A9</t>
  </si>
  <si>
    <t>4400-2189-6048</t>
  </si>
  <si>
    <t>RD0245</t>
  </si>
  <si>
    <t>Veliakiemiai-Vaižgai</t>
  </si>
  <si>
    <t>4400-5367-0685</t>
  </si>
  <si>
    <t>RD0246</t>
  </si>
  <si>
    <t>Niauduva-Baukai-Šniukoniai</t>
  </si>
  <si>
    <t>4400-5401-0918</t>
  </si>
  <si>
    <t>RD0247</t>
  </si>
  <si>
    <t>Privažiavimas prie Baukų sųvartyno nuo kelio RD0246</t>
  </si>
  <si>
    <t>4400-5514-1929</t>
  </si>
  <si>
    <t>RD0248</t>
  </si>
  <si>
    <t>Privažiavimas prie sodybų nuo kelio RD0246</t>
  </si>
  <si>
    <t>4400-5514-1950</t>
  </si>
  <si>
    <t>RD0249</t>
  </si>
  <si>
    <t>Raginėnai-Šniukoniai-Sliekiai</t>
  </si>
  <si>
    <t>4400-6166-6399</t>
  </si>
  <si>
    <t>RD0250</t>
  </si>
  <si>
    <t>Alksniupiai-Naujasodis-Sliekiai</t>
  </si>
  <si>
    <t>4400-5003-1286</t>
  </si>
  <si>
    <t>RD0251</t>
  </si>
  <si>
    <t>Privažiavimas prie laukų nuo kelio RD0250</t>
  </si>
  <si>
    <t>4400-5508-0143</t>
  </si>
  <si>
    <t>RD0252</t>
  </si>
  <si>
    <t>Žardeliai-Riaubai</t>
  </si>
  <si>
    <t>4400-5516-5465</t>
  </si>
  <si>
    <t>4400-5516-5454</t>
  </si>
  <si>
    <t>RD0253</t>
  </si>
  <si>
    <t>Privažiavimas prie laukų nuo kelio RD0252</t>
  </si>
  <si>
    <t>4400-5516-5510</t>
  </si>
  <si>
    <t>RD0254</t>
  </si>
  <si>
    <t>Privažiavimas prie Žybartų nuo kelio 2911</t>
  </si>
  <si>
    <t>4400-5563-1806</t>
  </si>
  <si>
    <t>RD0255</t>
  </si>
  <si>
    <t>Maldžiūnai-Šileikoniai</t>
  </si>
  <si>
    <t>4400-5516-5554</t>
  </si>
  <si>
    <t>RD0256</t>
  </si>
  <si>
    <t>Maldžiūnai-Jomantoniai</t>
  </si>
  <si>
    <t>4400-5514-1983</t>
  </si>
  <si>
    <t>RD0257</t>
  </si>
  <si>
    <t>Privažiavimas prie Maldžiūnų nuo kelio3407</t>
  </si>
  <si>
    <t>4400-5514-2004</t>
  </si>
  <si>
    <t>RD0258</t>
  </si>
  <si>
    <t>Šiaurinis Privažiavimas prie laukų nuo kelio RD0255</t>
  </si>
  <si>
    <t>4400-5514-2015</t>
  </si>
  <si>
    <t>RD0259</t>
  </si>
  <si>
    <t>Pietinis privažiavimas prie laukų nuo kelio RD0255</t>
  </si>
  <si>
    <t>4400-5514-2026</t>
  </si>
  <si>
    <t>RD0260</t>
  </si>
  <si>
    <t>Privažiavimas prie Amalijos miško nuo kelio RD0255</t>
  </si>
  <si>
    <t>4400-5516-5565</t>
  </si>
  <si>
    <t>RD0261</t>
  </si>
  <si>
    <t>Šileikoniai-Sliekiai</t>
  </si>
  <si>
    <t>4400-5514-2048</t>
  </si>
  <si>
    <t>RD0262</t>
  </si>
  <si>
    <t>Privažiavimas prie Alksniupių dujų skirstymo stoties nuo kelio 2911</t>
  </si>
  <si>
    <t>RD0263</t>
  </si>
  <si>
    <t>Privažiavimas prie Amalijos miško nuo kelio 2911</t>
  </si>
  <si>
    <t>4400-5563-1810</t>
  </si>
  <si>
    <t>RD0264</t>
  </si>
  <si>
    <t>Privažiavimas prie kelio RD0266 nuo kelio 2911</t>
  </si>
  <si>
    <t>4400-5563-5931</t>
  </si>
  <si>
    <t>RD0265</t>
  </si>
  <si>
    <t>Alksniupiai-Baukai</t>
  </si>
  <si>
    <t>4400-5514-2215</t>
  </si>
  <si>
    <t>RD0266</t>
  </si>
  <si>
    <t>Alksniupiai-Šileikoniai</t>
  </si>
  <si>
    <t>4400-5514-2226</t>
  </si>
  <si>
    <t>RD0267</t>
  </si>
  <si>
    <t>Privažiavimas prie laukų nuo kelio RD0266</t>
  </si>
  <si>
    <t>4400-5514-2237</t>
  </si>
  <si>
    <t>RD0268</t>
  </si>
  <si>
    <t>Naujasodis-Šileikoniai</t>
  </si>
  <si>
    <t>4400-5515-4860</t>
  </si>
  <si>
    <t>RD0269</t>
  </si>
  <si>
    <t>Pociūnai-Kiaunės upelis</t>
  </si>
  <si>
    <t>4400-5563-5942</t>
  </si>
  <si>
    <t>RD0270</t>
  </si>
  <si>
    <t>Šileikoniai-Juodupiai</t>
  </si>
  <si>
    <t>4400-5563-5953</t>
  </si>
  <si>
    <t>RD0271</t>
  </si>
  <si>
    <t>Alksniupiai-Juodupiai-Radviloniai</t>
  </si>
  <si>
    <t>4400-4792-0496</t>
  </si>
  <si>
    <t>RD0272</t>
  </si>
  <si>
    <t>Radviloniai-Aldoniškis-Alksniupiai</t>
  </si>
  <si>
    <t>4400-5514-7812</t>
  </si>
  <si>
    <t>RD0273</t>
  </si>
  <si>
    <t>Juodupiai-Aldoniškis</t>
  </si>
  <si>
    <t>4400-5515-4928</t>
  </si>
  <si>
    <t>RD0274</t>
  </si>
  <si>
    <t>Privažiavimas prie laukų nuo kelio RD0230</t>
  </si>
  <si>
    <t>4400-5500-9926</t>
  </si>
  <si>
    <t>RD0275</t>
  </si>
  <si>
    <t>Privažiavimas prie Niauduvos nuo kelio 2911</t>
  </si>
  <si>
    <t>4400-5514-2248</t>
  </si>
  <si>
    <t>RD0276</t>
  </si>
  <si>
    <t>Privažiavimas prie Alksniupių kapinių nuo kelio 2911</t>
  </si>
  <si>
    <t>4400-5508-8643</t>
  </si>
  <si>
    <t>RD0277</t>
  </si>
  <si>
    <t>Privažiavimas prie Alksniupių fermų</t>
  </si>
  <si>
    <t>4400-5508-8676</t>
  </si>
  <si>
    <t>RD0278</t>
  </si>
  <si>
    <t>Mažuliai-Raudondvaris</t>
  </si>
  <si>
    <t>4400-5731-4866</t>
  </si>
  <si>
    <t>RD0279</t>
  </si>
  <si>
    <t>Mažuliai-Radiškiai</t>
  </si>
  <si>
    <t>4400-5731-4888</t>
  </si>
  <si>
    <t>RD0280</t>
  </si>
  <si>
    <t>Šeduva-Raudondvaris</t>
  </si>
  <si>
    <t>4400-5731-4911</t>
  </si>
  <si>
    <t>4400-5731-4855</t>
  </si>
  <si>
    <t>RD0281</t>
  </si>
  <si>
    <t>Privažiavimas prie Daukantų nuo kelio RD0225</t>
  </si>
  <si>
    <t>4400-5598-5765</t>
  </si>
  <si>
    <t>RD0282</t>
  </si>
  <si>
    <t>Privažiavimas prie miško nuo kelio RD0281</t>
  </si>
  <si>
    <t>4400-5598-5787</t>
  </si>
  <si>
    <t>RD0283</t>
  </si>
  <si>
    <t>Privažiavimas prie kapinių</t>
  </si>
  <si>
    <t>4400-5723-3933</t>
  </si>
  <si>
    <t>RD0284</t>
  </si>
  <si>
    <t>Miškiai-Asteikiai</t>
  </si>
  <si>
    <t>4400-5631-9069</t>
  </si>
  <si>
    <t>RD0285</t>
  </si>
  <si>
    <t>Viešvilė-Butėnai</t>
  </si>
  <si>
    <t>4400-5594-0093</t>
  </si>
  <si>
    <t>RD0286</t>
  </si>
  <si>
    <t>Nuvažiavimas į laukus nuo kelio 3414</t>
  </si>
  <si>
    <t>4400-5631-9058</t>
  </si>
  <si>
    <t>RD0287</t>
  </si>
  <si>
    <t>4400-5603-2572</t>
  </si>
  <si>
    <t>RD0288</t>
  </si>
  <si>
    <t>Praščiūnai-Dargėnai-Pakiršiniai</t>
  </si>
  <si>
    <t>4400-5380-6830</t>
  </si>
  <si>
    <t>RD0289</t>
  </si>
  <si>
    <t>4400-5627-5451</t>
  </si>
  <si>
    <t>RD0290</t>
  </si>
  <si>
    <t>Pakiršiniai-Rimiškiai</t>
  </si>
  <si>
    <t>4400-5672-8582</t>
  </si>
  <si>
    <t>RD0291</t>
  </si>
  <si>
    <t>Privažiavimas prie Birželių miško nuo kelio 3415</t>
  </si>
  <si>
    <t>4400-5645-7433</t>
  </si>
  <si>
    <t>RD0292</t>
  </si>
  <si>
    <t>Kundrėnai-Sibičiai</t>
  </si>
  <si>
    <t>4400-5711-6274</t>
  </si>
  <si>
    <t>RD0293</t>
  </si>
  <si>
    <t>Sibičiai-Kundrėnai</t>
  </si>
  <si>
    <t>RD0294</t>
  </si>
  <si>
    <t>Dotiškiai-Sibičiai-Birželės</t>
  </si>
  <si>
    <t>7199-9000-9017</t>
  </si>
  <si>
    <t>RD0295</t>
  </si>
  <si>
    <t>Nuvažiavimas į laukus nuo kelio RD0294</t>
  </si>
  <si>
    <t>4400-5645-7444</t>
  </si>
  <si>
    <t>RD0296</t>
  </si>
  <si>
    <t>Pakiršiniai-Dotiškiai</t>
  </si>
  <si>
    <t>4400-5711-6304</t>
  </si>
  <si>
    <t>RD0297</t>
  </si>
  <si>
    <t>Privažiavimas prie kapinių nuo kelio RD0293</t>
  </si>
  <si>
    <t>4400-5672-8593</t>
  </si>
  <si>
    <t>RD0298</t>
  </si>
  <si>
    <t>Mandeikiai-Davongalis</t>
  </si>
  <si>
    <t>4400-5603-2583</t>
  </si>
  <si>
    <t>RD0299</t>
  </si>
  <si>
    <t>Smilgiai-Beinorava</t>
  </si>
  <si>
    <t>RD0300</t>
  </si>
  <si>
    <t>4400-5603-2783</t>
  </si>
  <si>
    <t>RD0301</t>
  </si>
  <si>
    <t>Dapšioniai-Paryžius</t>
  </si>
  <si>
    <t>4400-5603-3915</t>
  </si>
  <si>
    <t>RD0302</t>
  </si>
  <si>
    <t>Privažiavimas prie Dapšionių nuo kelio 3414</t>
  </si>
  <si>
    <t>4400-5603-2872</t>
  </si>
  <si>
    <t>RD0303</t>
  </si>
  <si>
    <t>Beinorava-Dapšioniai</t>
  </si>
  <si>
    <t>4400-5603-5916</t>
  </si>
  <si>
    <t>RD0304</t>
  </si>
  <si>
    <t>Parko g.</t>
  </si>
  <si>
    <t>D</t>
  </si>
  <si>
    <t>4400-5512-3009</t>
  </si>
  <si>
    <t>RD0305</t>
  </si>
  <si>
    <t>Prievačkos miškas-Beinorava</t>
  </si>
  <si>
    <t>4400-5630-1094</t>
  </si>
  <si>
    <t>RD0306</t>
  </si>
  <si>
    <t>Beinorava-Trakai</t>
  </si>
  <si>
    <t>4400-5631-9186</t>
  </si>
  <si>
    <t>RD0307</t>
  </si>
  <si>
    <t>Taukuočiai-Beinorava</t>
  </si>
  <si>
    <t>4400-5711-6337</t>
  </si>
  <si>
    <t>RD0308</t>
  </si>
  <si>
    <t>Vadaktai-Tauginai</t>
  </si>
  <si>
    <t>4400-5627-5473</t>
  </si>
  <si>
    <t>RD0309</t>
  </si>
  <si>
    <t>Vadaktai-Padvarninkai</t>
  </si>
  <si>
    <t>4400-5666-5180</t>
  </si>
  <si>
    <t>RD0310</t>
  </si>
  <si>
    <t>Privažiavimas prie Taukuočių nuo kelio3414</t>
  </si>
  <si>
    <t>4400-5603-5931</t>
  </si>
  <si>
    <t>RD0311</t>
  </si>
  <si>
    <t>Taukuočiai-Trakeliai-Laba</t>
  </si>
  <si>
    <t>II</t>
  </si>
  <si>
    <t>7100-0000-4018</t>
  </si>
  <si>
    <t>RD0312</t>
  </si>
  <si>
    <t>Trakeliai-Jaukštai</t>
  </si>
  <si>
    <t>4400-5603-5953</t>
  </si>
  <si>
    <t>RD0313</t>
  </si>
  <si>
    <t>Rudžiai-Jaukštai</t>
  </si>
  <si>
    <t>4400-5603-5975</t>
  </si>
  <si>
    <t>RD0314</t>
  </si>
  <si>
    <t>Vilaikių g.</t>
  </si>
  <si>
    <t>4400-5630-1129</t>
  </si>
  <si>
    <t>RD0315</t>
  </si>
  <si>
    <t>Privažiavimas prie Moniūnų miško nuo kelio 3406</t>
  </si>
  <si>
    <t>7199-9000-8016</t>
  </si>
  <si>
    <t>RD0316</t>
  </si>
  <si>
    <t>Privažiavimas prie Sidabravo nuo kelio 3414</t>
  </si>
  <si>
    <t>4400-5631-9258</t>
  </si>
  <si>
    <t>RD0317</t>
  </si>
  <si>
    <t>Verpčiai-Rudeliai-Praščiūnai</t>
  </si>
  <si>
    <t>4400-5631-9269</t>
  </si>
  <si>
    <t>RD0318</t>
  </si>
  <si>
    <t>Rudeliai-Ožaičiai</t>
  </si>
  <si>
    <t>4400-5631-9274</t>
  </si>
  <si>
    <t>RD0319</t>
  </si>
  <si>
    <t>Vadaktai-Ožaičiai</t>
  </si>
  <si>
    <t>4400-5381-9395</t>
  </si>
  <si>
    <t>RD0320</t>
  </si>
  <si>
    <t>Privažiavimas prie Genių nuo kelio RD0319</t>
  </si>
  <si>
    <t>4400-5631-9288</t>
  </si>
  <si>
    <t>RD0321</t>
  </si>
  <si>
    <t>Vadaktai-Mazgiai-Bokštai</t>
  </si>
  <si>
    <t>4400-5627-5484</t>
  </si>
  <si>
    <t>RD0322</t>
  </si>
  <si>
    <t>Nuvažiavimas į laukus nuo kelio 3406</t>
  </si>
  <si>
    <t>4400-5672-8628</t>
  </si>
  <si>
    <t>RD0323</t>
  </si>
  <si>
    <t>4400-5666-5191</t>
  </si>
  <si>
    <t>RD0324</t>
  </si>
  <si>
    <t>Privažiavimas prie Vilkų miško nuo kelio RD0319</t>
  </si>
  <si>
    <t>4400-5666-5204</t>
  </si>
  <si>
    <t>RD0325</t>
  </si>
  <si>
    <t>Nuvažiavimas į laukus nuo kelio 3427</t>
  </si>
  <si>
    <t>4400-5627-5495</t>
  </si>
  <si>
    <t>RD0326</t>
  </si>
  <si>
    <t>Privažiavimas prie Užpurvių nuo kelio 3004</t>
  </si>
  <si>
    <t>4400-5652-9678</t>
  </si>
  <si>
    <t>RD0327</t>
  </si>
  <si>
    <t>Užpurviai-Panekelpiai</t>
  </si>
  <si>
    <t>4400-5648-5840</t>
  </si>
  <si>
    <t>RD0328</t>
  </si>
  <si>
    <t>4400-5648-5854</t>
  </si>
  <si>
    <t>RD0329</t>
  </si>
  <si>
    <t>Aguriškės-Panekelpiai-Sirutiškiai</t>
  </si>
  <si>
    <t>4400-5652-9689</t>
  </si>
  <si>
    <t>RD0330</t>
  </si>
  <si>
    <t>Pašakiai-Panekelpiai</t>
  </si>
  <si>
    <t>4400-5648-5860</t>
  </si>
  <si>
    <t>RD0331</t>
  </si>
  <si>
    <t>Kirkilai-Pagarduviai</t>
  </si>
  <si>
    <t>4400-5652-9690</t>
  </si>
  <si>
    <t>RD0332</t>
  </si>
  <si>
    <t>Privažiavimas prie Gudžiūnų miško nuo kelio RD0331</t>
  </si>
  <si>
    <t>4400-5648-5893</t>
  </si>
  <si>
    <t>RD0333</t>
  </si>
  <si>
    <t>Pociūnėliai-Terespolis</t>
  </si>
  <si>
    <t>4400-5649-1924</t>
  </si>
  <si>
    <t>RD0334</t>
  </si>
  <si>
    <t>Eitviliai-Godai-Paberžiai</t>
  </si>
  <si>
    <t>Grinkiškio sen.</t>
  </si>
  <si>
    <t>4400-5126-6058</t>
  </si>
  <si>
    <t>RD0335</t>
  </si>
  <si>
    <t>Privažiavimas prie Eitvilių nuo kelio RD0334</t>
  </si>
  <si>
    <t>4400-5694-5509</t>
  </si>
  <si>
    <t>RD0336</t>
  </si>
  <si>
    <t>Balandiškis-Godai</t>
  </si>
  <si>
    <t>4400-5403-6018</t>
  </si>
  <si>
    <t>RD0337</t>
  </si>
  <si>
    <t>Čerkosai-Paberžiai</t>
  </si>
  <si>
    <t>4400-5639-2970</t>
  </si>
  <si>
    <t>RD0338</t>
  </si>
  <si>
    <t>Privažiavimas prie Viktorinės nuo kelio RD0336</t>
  </si>
  <si>
    <t>4400-5694-5516</t>
  </si>
  <si>
    <t>RD0339</t>
  </si>
  <si>
    <t>Mėnaičiai-Žitiškiai</t>
  </si>
  <si>
    <t>4400-5639-2980</t>
  </si>
  <si>
    <t>RD0340</t>
  </si>
  <si>
    <t>Privažiavimas prie Žitiškių sųvartyno nuo kelio RD0339</t>
  </si>
  <si>
    <t>RD0341</t>
  </si>
  <si>
    <t>Vosiliškis-Bargailiai-Gegužinė</t>
  </si>
  <si>
    <t>4400-5833-7212</t>
  </si>
  <si>
    <t>RD0342</t>
  </si>
  <si>
    <t>Burūnai-Aukštieji Levikainiai</t>
  </si>
  <si>
    <t>RD0343</t>
  </si>
  <si>
    <t>Giedraičiai-Bargailiai</t>
  </si>
  <si>
    <t>4400-5833-7301</t>
  </si>
  <si>
    <t>RD0344</t>
  </si>
  <si>
    <t>Privažiavimas prie Bargailių laukų nuo kelio RD0341</t>
  </si>
  <si>
    <t>4400-5164-6136</t>
  </si>
  <si>
    <t>RD0345</t>
  </si>
  <si>
    <t>Vedreikiai-Pašušvys</t>
  </si>
  <si>
    <t>4400-5639-2948</t>
  </si>
  <si>
    <t>RD0346</t>
  </si>
  <si>
    <t>Privažiavimas prie Vedreikių nuo kelio 225</t>
  </si>
  <si>
    <t>4400-5777-4526</t>
  </si>
  <si>
    <t>RD0347</t>
  </si>
  <si>
    <t>Grinkiškis-Vedreikiai</t>
  </si>
  <si>
    <t>4400-5636-4904</t>
  </si>
  <si>
    <t>RD0348</t>
  </si>
  <si>
    <t>Daužnagiai-Paplanskiai-Kalančiai</t>
  </si>
  <si>
    <t>4400-5159-5314</t>
  </si>
  <si>
    <t>Šaukoto sen.</t>
  </si>
  <si>
    <t>4400-5458-2410</t>
  </si>
  <si>
    <t>RD0349</t>
  </si>
  <si>
    <t>Karveliškių miškas-Gomertos upelis</t>
  </si>
  <si>
    <t>4400-5497-6182</t>
  </si>
  <si>
    <t>RD0350</t>
  </si>
  <si>
    <t>Privažiavimas prie Gomertos upelio nuo kelio RD0348</t>
  </si>
  <si>
    <t>4400-5650-5730</t>
  </si>
  <si>
    <t>RD0351</t>
  </si>
  <si>
    <t>Gegužinė-Paplanskiai</t>
  </si>
  <si>
    <t>RD0352</t>
  </si>
  <si>
    <t>Paplanskiai-Pagomerčiai-Kalančiai</t>
  </si>
  <si>
    <t>4400-5777-4715</t>
  </si>
  <si>
    <t>RD0353</t>
  </si>
  <si>
    <t>Pagomerčiai-Pagomerčių miškas</t>
  </si>
  <si>
    <t>4400-5650-5763</t>
  </si>
  <si>
    <t>RD0354</t>
  </si>
  <si>
    <t>Privažiavimas prie Pašušvio miško nuo kelio RD0351</t>
  </si>
  <si>
    <t>4400-5165-2954</t>
  </si>
  <si>
    <t>RD0355</t>
  </si>
  <si>
    <t>Privažiavimas prie Mikailiškių laukų nuo kelio RD0351</t>
  </si>
  <si>
    <t>4400-5650-5796</t>
  </si>
  <si>
    <t>RD0356</t>
  </si>
  <si>
    <t>Privažiavimas prie Rudžių nuo kelio 225</t>
  </si>
  <si>
    <t>4400-5636-4918</t>
  </si>
  <si>
    <t>RD0357</t>
  </si>
  <si>
    <t>Juodžiai-Rudžiai-Grinkiškis</t>
  </si>
  <si>
    <t>4400-5403-2950</t>
  </si>
  <si>
    <t>RD0358</t>
  </si>
  <si>
    <t>Privažiavimas prie Šašelių aerodromo nuo kelio 3004</t>
  </si>
  <si>
    <t>4400-5636-4975</t>
  </si>
  <si>
    <t>RD0359</t>
  </si>
  <si>
    <t>Privažiavimas prie Rudžių laukų nuo kelio RD0357</t>
  </si>
  <si>
    <t>4400-5777-4468</t>
  </si>
  <si>
    <t>RD0360</t>
  </si>
  <si>
    <t>Privažiavimas prie Kairėnų nuo kelio 2011</t>
  </si>
  <si>
    <t>4400-5159-0928</t>
  </si>
  <si>
    <t>RD0361</t>
  </si>
  <si>
    <t>Rytinis Grinkiškio aplinkkelis</t>
  </si>
  <si>
    <t>RD0362</t>
  </si>
  <si>
    <t>Šašeliai-Degėsiai</t>
  </si>
  <si>
    <t>4400-5639-2866</t>
  </si>
  <si>
    <t>RD0363</t>
  </si>
  <si>
    <t>Vakarinis Pašušvio aplinkkelis</t>
  </si>
  <si>
    <t>4400-5777-4480</t>
  </si>
  <si>
    <t>RD0364</t>
  </si>
  <si>
    <t>Privažiavimas prie Balandiškio nuo kelio RD0363</t>
  </si>
  <si>
    <t>4400-5650-5810</t>
  </si>
  <si>
    <t>RD0365</t>
  </si>
  <si>
    <t>Smiltynė-Daugirdai-Dirgaičiai</t>
  </si>
  <si>
    <t>4400-5150-9378</t>
  </si>
  <si>
    <t>RD0366</t>
  </si>
  <si>
    <t>Pypliai-Daugirdai</t>
  </si>
  <si>
    <t>4400-5777-4504</t>
  </si>
  <si>
    <t>RD0367</t>
  </si>
  <si>
    <t>Vosiliškiaii-Vaitiekūnai</t>
  </si>
  <si>
    <t>4400-5694-5363</t>
  </si>
  <si>
    <t>RD0368</t>
  </si>
  <si>
    <t>Privažiavimas prie kelio RD0369 nuo kelio RD0367</t>
  </si>
  <si>
    <t>4400-5694-5414</t>
  </si>
  <si>
    <t>RD0369</t>
  </si>
  <si>
    <t>Vaitiekūnai-Dirgaičiai</t>
  </si>
  <si>
    <t>4400-5694-5441</t>
  </si>
  <si>
    <t>RD0370</t>
  </si>
  <si>
    <t>Dirgaičiai-Būdai II</t>
  </si>
  <si>
    <t>RD0371</t>
  </si>
  <si>
    <t>Vosiliškis-Juodeliai</t>
  </si>
  <si>
    <t>RD0372</t>
  </si>
  <si>
    <t>Gaideliai-Juodeliai</t>
  </si>
  <si>
    <t>4400-5777-4515</t>
  </si>
  <si>
    <t>RD0373</t>
  </si>
  <si>
    <t>Privažiavimas prie Kairėnų nuo kelio 3428</t>
  </si>
  <si>
    <t>RD0374</t>
  </si>
  <si>
    <t>Kairėnai-Gujėnai-Gudžiūnai</t>
  </si>
  <si>
    <t>4400-5677-3101</t>
  </si>
  <si>
    <t>RD0375</t>
  </si>
  <si>
    <t>Geručiai-Kairėnėliai</t>
  </si>
  <si>
    <t>4400-5333-0468</t>
  </si>
  <si>
    <t>RD0376</t>
  </si>
  <si>
    <t>Privažiavimas prie Kairėnėlių nuo kelio 2011</t>
  </si>
  <si>
    <t>4400-5777-4580</t>
  </si>
  <si>
    <t>RD0377</t>
  </si>
  <si>
    <t>Privažiavimas prie Geručių sųvartyno nuo kelio 3428</t>
  </si>
  <si>
    <t>4400-5777-4637</t>
  </si>
  <si>
    <t>RD0378</t>
  </si>
  <si>
    <t>Gujėnai-Jokūbaičiai-Antušava</t>
  </si>
  <si>
    <t>4400-5777-4537</t>
  </si>
  <si>
    <t>RD0379</t>
  </si>
  <si>
    <t>Šašiai-Gujėnai</t>
  </si>
  <si>
    <t>4400-5636-4986</t>
  </si>
  <si>
    <t>RD0380</t>
  </si>
  <si>
    <t>Skomaičiai-Gražiškiai</t>
  </si>
  <si>
    <t>4400-5505-2938</t>
  </si>
  <si>
    <t>4400-5402-1768</t>
  </si>
  <si>
    <t>RD0381</t>
  </si>
  <si>
    <t>Privažiavimas prie Šašių bendrovės</t>
  </si>
  <si>
    <t>4400-5636-5107</t>
  </si>
  <si>
    <t>RD0382</t>
  </si>
  <si>
    <t>Privažiavimas prie Šašių laukų nuo kelio 3428</t>
  </si>
  <si>
    <t>RD0383</t>
  </si>
  <si>
    <t>Privažiavimas prie Grinkiškio sųvartyno nuo kelio 3004</t>
  </si>
  <si>
    <t>RD0384</t>
  </si>
  <si>
    <t>Privažiavimas prie Įmonių nuo kelio 3004</t>
  </si>
  <si>
    <t>RD0385</t>
  </si>
  <si>
    <t>Privažiavimas prie durpyno nuo geležinkelio</t>
  </si>
  <si>
    <t>4400-6166-6388</t>
  </si>
  <si>
    <t>RD0386</t>
  </si>
  <si>
    <t>Privažiavimas prie Baisogalos geležinkelio stoties nuo kelio 144</t>
  </si>
  <si>
    <t>4400-5554-1054</t>
  </si>
  <si>
    <t>RD0387</t>
  </si>
  <si>
    <t>Privažiavimas prie fermų nuo kelio 3419</t>
  </si>
  <si>
    <t>4400-5617-8480</t>
  </si>
  <si>
    <t>RD0388</t>
  </si>
  <si>
    <t>Privažiavimas prie Kurklaičių nuo kelio 3419</t>
  </si>
  <si>
    <t>RD0389</t>
  </si>
  <si>
    <t>Privažiavimas prie miško nuo kelio RD0210</t>
  </si>
  <si>
    <t>RD0390</t>
  </si>
  <si>
    <t>Privažiavimas prie sodybų nuo kelio 3419</t>
  </si>
  <si>
    <t>4400-5602-5192</t>
  </si>
  <si>
    <t>RD0391</t>
  </si>
  <si>
    <t>Privažiavimas prie geležinkelio nuo Vaižgų</t>
  </si>
  <si>
    <t>4400-5594-0128</t>
  </si>
  <si>
    <t>RD0392</t>
  </si>
  <si>
    <t>Privažiavimas prie karjero nuo kelio RD0225</t>
  </si>
  <si>
    <t>4400-5602-5213</t>
  </si>
  <si>
    <t>RD0393</t>
  </si>
  <si>
    <t>Daukantai-Džiugoniai</t>
  </si>
  <si>
    <t>4400-5604-9171</t>
  </si>
  <si>
    <t>RD0394</t>
  </si>
  <si>
    <t>Privažiavimas prie Valdeikių laukų</t>
  </si>
  <si>
    <t>4400-5500-9837</t>
  </si>
  <si>
    <t>RD0395</t>
  </si>
  <si>
    <t>Privažiavimas prie laukų nuo kelio RD0234</t>
  </si>
  <si>
    <t>4400-5563-5997</t>
  </si>
  <si>
    <t>RD0396</t>
  </si>
  <si>
    <t>Privažiavimas prie laukų iš Beinoravos</t>
  </si>
  <si>
    <t>4400-5603-5997</t>
  </si>
  <si>
    <t>RD0397</t>
  </si>
  <si>
    <t>Privažiavimas prie miško nuo kelio RD0009</t>
  </si>
  <si>
    <t>4400-5617-8491</t>
  </si>
  <si>
    <t>RD0398</t>
  </si>
  <si>
    <t>RD0399</t>
  </si>
  <si>
    <t>Privažiavimas prie Puipių miško nuo kelio A9</t>
  </si>
  <si>
    <t>4400-5617-8515</t>
  </si>
  <si>
    <t>RD0400</t>
  </si>
  <si>
    <t>Privažiavimas prie Pakalniškių sųvatyno nuo kelio A9</t>
  </si>
  <si>
    <t>4400-5508-8706</t>
  </si>
  <si>
    <t>RD0453</t>
  </si>
  <si>
    <t>Pašušvys-Ramoškiai</t>
  </si>
  <si>
    <t>4400-5650-5841</t>
  </si>
  <si>
    <t>RD0454</t>
  </si>
  <si>
    <t>Nuvažiavimas į laukus nuo kelio A9</t>
  </si>
  <si>
    <t>4400-5723-3911</t>
  </si>
  <si>
    <t>RD0455</t>
  </si>
  <si>
    <t>Privažiavimas prie kelio 3420 nuo kelio 2911</t>
  </si>
  <si>
    <t>4400-5514-1918</t>
  </si>
  <si>
    <t>RD0457</t>
  </si>
  <si>
    <t>Nuvažiavimas į laukus nuo kelio RD0239</t>
  </si>
  <si>
    <t>4400-5500-9937</t>
  </si>
  <si>
    <t>RD0458</t>
  </si>
  <si>
    <t>Nuvažiavimas į laukus nuo kelio 3413</t>
  </si>
  <si>
    <t>4400-5604-9206</t>
  </si>
  <si>
    <t>RD0459</t>
  </si>
  <si>
    <t>Privažiavimas prie katilinės nuo kelio 3413</t>
  </si>
  <si>
    <t>4400-5604-9228</t>
  </si>
  <si>
    <t>RD0461</t>
  </si>
  <si>
    <t>Privažiavimas prie avių fermos nuo kelio 3413</t>
  </si>
  <si>
    <t>4400-5604-9282</t>
  </si>
  <si>
    <t>RD0466</t>
  </si>
  <si>
    <t>Privažiavimas prie Paberžių miško nuo kelio RD0635</t>
  </si>
  <si>
    <t>4400-5536-6642</t>
  </si>
  <si>
    <t>RD0467</t>
  </si>
  <si>
    <t>Nuvažiavimas į laukus nuo kelio RD0598</t>
  </si>
  <si>
    <t>4400-5554-1065</t>
  </si>
  <si>
    <t>RD0468</t>
  </si>
  <si>
    <t>Nuvažiavimas į laukus nuo kelio 3423</t>
  </si>
  <si>
    <t>RD0469</t>
  </si>
  <si>
    <t>Privažiavimas prie miško nuo kelio 3416</t>
  </si>
  <si>
    <t>4400-5587-4421</t>
  </si>
  <si>
    <t>RD0471</t>
  </si>
  <si>
    <t>4400-5594-0150</t>
  </si>
  <si>
    <t>RD0472</t>
  </si>
  <si>
    <t>Privažiavimas prie sodybų nuo kelio 144</t>
  </si>
  <si>
    <t>4400-5617-8537</t>
  </si>
  <si>
    <t>RD0473</t>
  </si>
  <si>
    <t>Privažiavimas prie Prastavonių laukų nuo kelio RD0174</t>
  </si>
  <si>
    <t>4400-5617-8559</t>
  </si>
  <si>
    <t>RD0474</t>
  </si>
  <si>
    <t>Privažiavimas prie kapinių nuo kelio RD0186</t>
  </si>
  <si>
    <t>RD0475</t>
  </si>
  <si>
    <t>Privažiavimas prie Panekelpių miško nuo kelio RD0328</t>
  </si>
  <si>
    <t>4400-5660-4318</t>
  </si>
  <si>
    <t>RD0476</t>
  </si>
  <si>
    <t>4400-5660-4334</t>
  </si>
  <si>
    <t>RD0477</t>
  </si>
  <si>
    <t>Valinė-Gujėnai</t>
  </si>
  <si>
    <t>4400-5652-9489</t>
  </si>
  <si>
    <t>RD0478</t>
  </si>
  <si>
    <t>Nuvažiavimas į Skomaičių laukus nuo kelio RD0081</t>
  </si>
  <si>
    <t>4400-5652-9501</t>
  </si>
  <si>
    <t>RD0479</t>
  </si>
  <si>
    <t>Privažiavimas prie Skomaičių nuo kelio 144</t>
  </si>
  <si>
    <t>4400-5660-4350</t>
  </si>
  <si>
    <t>RD0480</t>
  </si>
  <si>
    <t>Skomaičiai-Gudžiūnai</t>
  </si>
  <si>
    <t>4400-5660-4372</t>
  </si>
  <si>
    <t>RD0481</t>
  </si>
  <si>
    <t>Skomaičiai-Skomaičiukai</t>
  </si>
  <si>
    <t>RD0482</t>
  </si>
  <si>
    <t>Privažiavimas prie Dotnuvėlės upelio nuo kelio 144</t>
  </si>
  <si>
    <t>4400-5660-4418</t>
  </si>
  <si>
    <t>RD0484</t>
  </si>
  <si>
    <t>Privažiavimas prie Įmonės nuo kelio 144</t>
  </si>
  <si>
    <t>4400-5660-4429</t>
  </si>
  <si>
    <t>RD0485</t>
  </si>
  <si>
    <t>Privažiavimas prie geležinkelio nuo kelio 144</t>
  </si>
  <si>
    <t>4400-5660-4440</t>
  </si>
  <si>
    <t>RD0486</t>
  </si>
  <si>
    <t>RD0488</t>
  </si>
  <si>
    <t>Privažiavimas prie Kaulinių angarų nuo kelio 212</t>
  </si>
  <si>
    <t>RD0489</t>
  </si>
  <si>
    <t>Privažiavimas prie Kaulinių laukų nuo kelio 212</t>
  </si>
  <si>
    <t>RD0490</t>
  </si>
  <si>
    <t>Privažiavimas prie Kaulinių nuo kelio RD0112</t>
  </si>
  <si>
    <t>RD0491</t>
  </si>
  <si>
    <t>Liaudiškiai-Mėlydai</t>
  </si>
  <si>
    <t>4400-5868-8143</t>
  </si>
  <si>
    <t>RD0493</t>
  </si>
  <si>
    <t>Žinėnai-Nakrašiūnai</t>
  </si>
  <si>
    <t>4400-5494-5196</t>
  </si>
  <si>
    <t>RD0494</t>
  </si>
  <si>
    <t>Pagojis-Daugšlaičiai</t>
  </si>
  <si>
    <t>4400-5494-5296</t>
  </si>
  <si>
    <t>RD0495</t>
  </si>
  <si>
    <t>Matkaičiai-Liepinė</t>
  </si>
  <si>
    <t>RD0496</t>
  </si>
  <si>
    <t>Vališkiai-Smilgiai</t>
  </si>
  <si>
    <t>4400-5604-8820</t>
  </si>
  <si>
    <t>RD0497</t>
  </si>
  <si>
    <t>Privažiavimas prie Pakalniškių nuo kelio 3403</t>
  </si>
  <si>
    <t>4400-5605-2354</t>
  </si>
  <si>
    <t>RD0498</t>
  </si>
  <si>
    <t>Privažiavimas prie Gankių nuo kelio 3403</t>
  </si>
  <si>
    <t>4400-5605-2365</t>
  </si>
  <si>
    <t>RD0499</t>
  </si>
  <si>
    <t>Privažiavimas prie Spičių laukų nuo kelio 3403</t>
  </si>
  <si>
    <t>4400-5604-2978</t>
  </si>
  <si>
    <t>RD0501</t>
  </si>
  <si>
    <t>Šiaulėnai-Jokubiškiai</t>
  </si>
  <si>
    <t>4400-5151-4668</t>
  </si>
  <si>
    <t>RD0502</t>
  </si>
  <si>
    <t>Žeimiai-Jokubiškiai</t>
  </si>
  <si>
    <t>4400-6209-3741</t>
  </si>
  <si>
    <t>RD0503</t>
  </si>
  <si>
    <t>Kunigiškiai-Žeimiai</t>
  </si>
  <si>
    <t>4400-5508-5195</t>
  </si>
  <si>
    <t>4400-5555-3323</t>
  </si>
  <si>
    <t>RD0504</t>
  </si>
  <si>
    <t>Petrošiai-Virikauskai</t>
  </si>
  <si>
    <t>4400-5555-3356</t>
  </si>
  <si>
    <t>RD0505</t>
  </si>
  <si>
    <t>Privažiavimas prie Virikauskų sodybų</t>
  </si>
  <si>
    <t>4400-5555-3334</t>
  </si>
  <si>
    <t>RD0506</t>
  </si>
  <si>
    <t>Privažiavimas prie laukų nuo Jokūbiškių</t>
  </si>
  <si>
    <t>4400-5568-3373</t>
  </si>
  <si>
    <t>RD0507</t>
  </si>
  <si>
    <t>Privažiavimas prie laukų nuo Žeimių</t>
  </si>
  <si>
    <t>Ds</t>
  </si>
  <si>
    <t>4400-5568-3484</t>
  </si>
  <si>
    <t>RD0508</t>
  </si>
  <si>
    <t>Privažiavimas prie Čyžo kapo</t>
  </si>
  <si>
    <t>4400-5823-2016</t>
  </si>
  <si>
    <t>RD0509</t>
  </si>
  <si>
    <t>Kunigiškiai-Diktariškiai</t>
  </si>
  <si>
    <t>4400-5508-5208</t>
  </si>
  <si>
    <t>RD0510</t>
  </si>
  <si>
    <t>Privažiavimas prie Sulinkių nuo kelio 148</t>
  </si>
  <si>
    <t>4400-5555-3378</t>
  </si>
  <si>
    <t>RD0511</t>
  </si>
  <si>
    <t>4400-5823-2020</t>
  </si>
  <si>
    <t>RD0512</t>
  </si>
  <si>
    <t>Privažiavimas prie Šiaulėnų sųvartyno nuo kelio 148</t>
  </si>
  <si>
    <t>4400-5554-1176</t>
  </si>
  <si>
    <t>RD0513</t>
  </si>
  <si>
    <t>Privažiavimas prie laukų nuo Šiaulėnų</t>
  </si>
  <si>
    <t>4400-5554-1187</t>
  </si>
  <si>
    <t>RD0514</t>
  </si>
  <si>
    <t>Dirvonai-Mūrų miškas</t>
  </si>
  <si>
    <t>4400-5605-6776</t>
  </si>
  <si>
    <t>RD0515</t>
  </si>
  <si>
    <t>Acokavai-Sklioriškiai</t>
  </si>
  <si>
    <t>4400-5554-1108</t>
  </si>
  <si>
    <t>RD0516</t>
  </si>
  <si>
    <t>Apušrotas-Simaniškiai</t>
  </si>
  <si>
    <t>4400-5554-1132</t>
  </si>
  <si>
    <t>RD0517</t>
  </si>
  <si>
    <t>Privažiavimas prie laukų nuo kelio RD0515</t>
  </si>
  <si>
    <t>7199-8001-7014</t>
  </si>
  <si>
    <t>RD0518</t>
  </si>
  <si>
    <t>Spiciai-Acokavai</t>
  </si>
  <si>
    <t>RD0519</t>
  </si>
  <si>
    <t>Liepiškiai-Birietiškiai</t>
  </si>
  <si>
    <t>4400-5555-4553</t>
  </si>
  <si>
    <t>RD0520</t>
  </si>
  <si>
    <t>Acokavai-Birietiškiai</t>
  </si>
  <si>
    <t>4400-5555-4564</t>
  </si>
  <si>
    <t>RD0522</t>
  </si>
  <si>
    <t>Žostarčiai-Užpelkiai</t>
  </si>
  <si>
    <t>RD0523</t>
  </si>
  <si>
    <t>Privažiavimas prie įžymios sodybos nuo kelio 3403</t>
  </si>
  <si>
    <t>RD0524</t>
  </si>
  <si>
    <t>Sidarai-Sklioriškiai</t>
  </si>
  <si>
    <t>4400-5605-6787</t>
  </si>
  <si>
    <t>RD0525</t>
  </si>
  <si>
    <t>Šiaulaičiai-Lenartuva</t>
  </si>
  <si>
    <t>4400-5367-0609</t>
  </si>
  <si>
    <t>4400-5367-0596</t>
  </si>
  <si>
    <t>RD0526</t>
  </si>
  <si>
    <t>Privažiavimas prie tvenkinio nuo Lenartuvos</t>
  </si>
  <si>
    <t>4400-5551-5565</t>
  </si>
  <si>
    <t>RD0527</t>
  </si>
  <si>
    <t>Minautuva-Viliošiai</t>
  </si>
  <si>
    <t>4400-5555-4597</t>
  </si>
  <si>
    <t>RD0528</t>
  </si>
  <si>
    <t>Pakalnučiai-Sutkiškis-Lenartuva</t>
  </si>
  <si>
    <t>4400-5508-8165</t>
  </si>
  <si>
    <t>RD0529</t>
  </si>
  <si>
    <t>Lenartuva-Grigalaičiai</t>
  </si>
  <si>
    <t>4400-5512-7974</t>
  </si>
  <si>
    <t>RD0530</t>
  </si>
  <si>
    <t>Kalnai-Lenartuva</t>
  </si>
  <si>
    <t>4400-5508-8176</t>
  </si>
  <si>
    <t>RD0532</t>
  </si>
  <si>
    <t>Kudinai-Viliošiai</t>
  </si>
  <si>
    <t>4400-5568-2810</t>
  </si>
  <si>
    <t>RD0533</t>
  </si>
  <si>
    <t>Privažiavimas prie laukų nuo kelio RD0532</t>
  </si>
  <si>
    <t>4400-5568-2821</t>
  </si>
  <si>
    <t>RD0535</t>
  </si>
  <si>
    <t>Privažiavimas prie valymo įrenginių nuo kelio 3405</t>
  </si>
  <si>
    <t>RD0536</t>
  </si>
  <si>
    <t>Privažiavimas prie Mūrų nuo kelio 148</t>
  </si>
  <si>
    <t>RD0537</t>
  </si>
  <si>
    <t>Kalnai-Paežeriai-Budriai</t>
  </si>
  <si>
    <t>4400-5508-8143</t>
  </si>
  <si>
    <t>RD0538</t>
  </si>
  <si>
    <t>Kunigiškiai-Sutkiškis</t>
  </si>
  <si>
    <t>4400-5508-8132</t>
  </si>
  <si>
    <t>RD0539</t>
  </si>
  <si>
    <t>Šaukotas-Liekiai</t>
  </si>
  <si>
    <t>4400-5532-0584</t>
  </si>
  <si>
    <t>RD0540</t>
  </si>
  <si>
    <t>Grigalaičiai-Šaukotas</t>
  </si>
  <si>
    <t>4400-5532-0873</t>
  </si>
  <si>
    <t>RD0541</t>
  </si>
  <si>
    <t>Privažiavimas prie Kunigiškių nuo kelio 3432</t>
  </si>
  <si>
    <t>4400-5508-5140</t>
  </si>
  <si>
    <t>RD0542</t>
  </si>
  <si>
    <t>Kunigiškiai-Paltynai</t>
  </si>
  <si>
    <t>4400-5507-9155</t>
  </si>
  <si>
    <t>RD0543</t>
  </si>
  <si>
    <t>Šaukotas-Paltynai</t>
  </si>
  <si>
    <t>4400-5129-6147</t>
  </si>
  <si>
    <t>RD0544</t>
  </si>
  <si>
    <t>Privažiavimas prie Paltynų nuo kelio 3432</t>
  </si>
  <si>
    <t>4400-5507-9122</t>
  </si>
  <si>
    <t>RD0545</t>
  </si>
  <si>
    <t>Daužnagiai-žemieji Levikainiai</t>
  </si>
  <si>
    <t>4400-5497-6217</t>
  </si>
  <si>
    <t>RD0546</t>
  </si>
  <si>
    <t>Privažiavimas prie Karveliškio miško nuo žemųjų Levikainių</t>
  </si>
  <si>
    <t>4400-5497-6171</t>
  </si>
  <si>
    <t>RD0548</t>
  </si>
  <si>
    <t>Grigalaičiai-Debeikiai</t>
  </si>
  <si>
    <t>RD0549</t>
  </si>
  <si>
    <t>Privažiavimas prie Šaukoto sųvartyno nuo kelio 3434</t>
  </si>
  <si>
    <t>4400-5513-2651</t>
  </si>
  <si>
    <t>RD0550</t>
  </si>
  <si>
    <t>Goriškis-Debeikiai</t>
  </si>
  <si>
    <t>RD0551</t>
  </si>
  <si>
    <t>Privažiavimas prie Gomerto ežero nuo kelio RD0540</t>
  </si>
  <si>
    <t>4400-5531-5185</t>
  </si>
  <si>
    <t>RD0552</t>
  </si>
  <si>
    <t>Privažiavimas prie vandentiekio bokšto</t>
  </si>
  <si>
    <t>4400-5532-0862</t>
  </si>
  <si>
    <t>RD0553</t>
  </si>
  <si>
    <t>Šaukotas-Šaukotas I</t>
  </si>
  <si>
    <t>4400-5531-5174</t>
  </si>
  <si>
    <t>RD0554</t>
  </si>
  <si>
    <t>Varnioniai-Varnionių miškas</t>
  </si>
  <si>
    <t>4400-5822-3531</t>
  </si>
  <si>
    <t>RD0555</t>
  </si>
  <si>
    <t>Reksčiai-Užžadikiai</t>
  </si>
  <si>
    <t>4400-5494-5641</t>
  </si>
  <si>
    <t>RD0556</t>
  </si>
  <si>
    <t>Reksčiai-Valatkiškiai-Bargailių miškas</t>
  </si>
  <si>
    <t>4400-5129-2280</t>
  </si>
  <si>
    <t>RD0557</t>
  </si>
  <si>
    <t>Privažiavimas prie medžiotojų namelio nuo kelio 3434</t>
  </si>
  <si>
    <t>4400-5494-7376</t>
  </si>
  <si>
    <t>RD0558</t>
  </si>
  <si>
    <t>Privažiavimas prie Kaunetiškių nuo kelio 3434</t>
  </si>
  <si>
    <t>4400-5494-7403</t>
  </si>
  <si>
    <t>RD0559</t>
  </si>
  <si>
    <t>Kaunetiškiai-Kadylai</t>
  </si>
  <si>
    <t>4400-5494-5628</t>
  </si>
  <si>
    <t>RD0560</t>
  </si>
  <si>
    <t>Ropkepiai-Kaunetiškiai-Liepkalnis</t>
  </si>
  <si>
    <t>4400-5458-2406</t>
  </si>
  <si>
    <t>RD0561</t>
  </si>
  <si>
    <t>Privažiavimas prie Kaunetiškių nuo kelio RD0560</t>
  </si>
  <si>
    <t>RD0562</t>
  </si>
  <si>
    <t>Papušynys-Kadylai-Pažobris</t>
  </si>
  <si>
    <t>4400-5494-5630</t>
  </si>
  <si>
    <t>RD0563</t>
  </si>
  <si>
    <t>Pakrovka-Liepkalnis-Jankaičiai</t>
  </si>
  <si>
    <t>4400-5494-5685</t>
  </si>
  <si>
    <t>RD0564</t>
  </si>
  <si>
    <t>Privažiavimas prie Liepkalnio nuo kelio RD0556</t>
  </si>
  <si>
    <t>4400-5494-5663</t>
  </si>
  <si>
    <t>RD0565</t>
  </si>
  <si>
    <t>Privažiavimas prie kelio RD0566 nuo kelio 3434</t>
  </si>
  <si>
    <t>4400-5494-7274</t>
  </si>
  <si>
    <t>RD0566</t>
  </si>
  <si>
    <t>Šaukotas II-Valatkiškiai</t>
  </si>
  <si>
    <t>4400-5494-7347</t>
  </si>
  <si>
    <t>RD0567</t>
  </si>
  <si>
    <t>Privažiavimas prie Valatkiškių nuo kelio RD0556</t>
  </si>
  <si>
    <t>4400-5494-7225</t>
  </si>
  <si>
    <t>RD0568</t>
  </si>
  <si>
    <t>Reksčiai-Kragų ež.</t>
  </si>
  <si>
    <t>4400-5494-5652</t>
  </si>
  <si>
    <t>RD0569</t>
  </si>
  <si>
    <t>Privažiavimas prie Papušynio sųvartyno nuo kelio 3434</t>
  </si>
  <si>
    <t>4400-5512-8382</t>
  </si>
  <si>
    <t>RD0570</t>
  </si>
  <si>
    <t>Žinėnai-Jaugėlai</t>
  </si>
  <si>
    <t>4400-5494-5309</t>
  </si>
  <si>
    <t>RD0571</t>
  </si>
  <si>
    <t>Žinėnai-Varnioniai</t>
  </si>
  <si>
    <t>4400-5822-3786</t>
  </si>
  <si>
    <t>RD0572</t>
  </si>
  <si>
    <t>Privažiavimas prie Žinėnų nuo kelio RD0571</t>
  </si>
  <si>
    <t>4400-5598-5843</t>
  </si>
  <si>
    <t>RD0573</t>
  </si>
  <si>
    <t>Daugėlaičiai-Varnioniai</t>
  </si>
  <si>
    <t>4400-5707-0078</t>
  </si>
  <si>
    <t>RD0574</t>
  </si>
  <si>
    <t>Privažiavimas prie Nirtaičių laukų nuo kelio 148</t>
  </si>
  <si>
    <t>4400-5602-0481</t>
  </si>
  <si>
    <t>RD0575</t>
  </si>
  <si>
    <t>Privažiavimas prie Krūtinės nuo kelio 148</t>
  </si>
  <si>
    <t>4400-5158-6304</t>
  </si>
  <si>
    <t>RD0576</t>
  </si>
  <si>
    <t>Privažiavimas prie Daugšlaičių laukų nuo gatvės RD7553 Daugėlaičiuose</t>
  </si>
  <si>
    <t>4400-5494-5352</t>
  </si>
  <si>
    <t>RD0577</t>
  </si>
  <si>
    <t>Privažiavimas prie Daugšlaičių lentpjūvės nuo kelio 148</t>
  </si>
  <si>
    <t>4400-5707-0080</t>
  </si>
  <si>
    <t>RD0578</t>
  </si>
  <si>
    <t>Privažiavimas prie Jaugėlų nuo kelio RD0029</t>
  </si>
  <si>
    <t>4400-5617-4660</t>
  </si>
  <si>
    <t>RD0579</t>
  </si>
  <si>
    <t>Privažiavimas prie Jaugėlų miško nuo kelio RD0029</t>
  </si>
  <si>
    <t>4400-5617-4680</t>
  </si>
  <si>
    <t>RD0580</t>
  </si>
  <si>
    <t>Privažiavimas prie Tyrulių nuo kelio 3403</t>
  </si>
  <si>
    <t>4400-5571-7383</t>
  </si>
  <si>
    <t>RD0581</t>
  </si>
  <si>
    <t>Privažiavimas prie sodybų nuo Tyrulių</t>
  </si>
  <si>
    <t>4400-5571-7442</t>
  </si>
  <si>
    <t>RD0582</t>
  </si>
  <si>
    <t>Tyruliai-Giedriai</t>
  </si>
  <si>
    <t>4400-5571-7483</t>
  </si>
  <si>
    <t>RD0583</t>
  </si>
  <si>
    <t>Dvarininkai-Polekėlė</t>
  </si>
  <si>
    <t>4400-5571-7494</t>
  </si>
  <si>
    <t>RD0584</t>
  </si>
  <si>
    <t>Privažiavimas prie Gudesių nuo kelio RD0583</t>
  </si>
  <si>
    <t>4400-5571-7507</t>
  </si>
  <si>
    <t>RD0585</t>
  </si>
  <si>
    <t>Polekėlė-Matkaičiai</t>
  </si>
  <si>
    <t>4400-5165-9379 4400-5165-9388</t>
  </si>
  <si>
    <t>RD0586</t>
  </si>
  <si>
    <t>Batkūnai-Bernočiai</t>
  </si>
  <si>
    <t>4400-5585-8894</t>
  </si>
  <si>
    <t>RD0587</t>
  </si>
  <si>
    <t>Privažiavimas prie Įmonės nuo Batkūnų</t>
  </si>
  <si>
    <t>4400-6209-3730</t>
  </si>
  <si>
    <t>RD0588</t>
  </si>
  <si>
    <t>Privažiavimas prie Polekėlės nuo kelio 3411</t>
  </si>
  <si>
    <t>4400-5604-8874</t>
  </si>
  <si>
    <t>RD0589</t>
  </si>
  <si>
    <t>Privažiavimas prie laukų nuo kelio 3411</t>
  </si>
  <si>
    <t>4400-5586-0958</t>
  </si>
  <si>
    <t>RD0590</t>
  </si>
  <si>
    <t>Vendrė-Tyrulių pelkė</t>
  </si>
  <si>
    <t>4400-5833-7112</t>
  </si>
  <si>
    <t>RD0591</t>
  </si>
  <si>
    <t>Privažiavimas prie Pušiniškių nuo kelio 3403</t>
  </si>
  <si>
    <t>RD0592</t>
  </si>
  <si>
    <t>Privažiavimas prie Pušinavos nuo kelio 3403</t>
  </si>
  <si>
    <t>4400-5604-2990</t>
  </si>
  <si>
    <t>RD0593</t>
  </si>
  <si>
    <t>Privažiavimas prie paminklo tarybiniams aktyvistams nuo kelio 3403</t>
  </si>
  <si>
    <t>4400-5605-5913</t>
  </si>
  <si>
    <t>RD0594</t>
  </si>
  <si>
    <t>Privažiavimas prie Mankiškių trikampio nuo kelio 3403</t>
  </si>
  <si>
    <t>4400-5480-6380</t>
  </si>
  <si>
    <t>RD0595</t>
  </si>
  <si>
    <t>Vališkiai-Žarniai</t>
  </si>
  <si>
    <t>4400-5605-5957</t>
  </si>
  <si>
    <t>RD0596</t>
  </si>
  <si>
    <t>Privažiavimas prie Jonatiškių geležinkelio stoties</t>
  </si>
  <si>
    <t>4400-5636-1840</t>
  </si>
  <si>
    <t>RD0597</t>
  </si>
  <si>
    <t>Privažiavimas prie laukų nuo Jonaitiškių</t>
  </si>
  <si>
    <t>4400-5283-0852</t>
  </si>
  <si>
    <t>RD0598</t>
  </si>
  <si>
    <t>Bagdonai-Augmėnai</t>
  </si>
  <si>
    <t>4400-5515-9690</t>
  </si>
  <si>
    <t>RD0599</t>
  </si>
  <si>
    <t>Paberžėliai-Vidgirdaičiai</t>
  </si>
  <si>
    <t>4400-5554-1098</t>
  </si>
  <si>
    <t>RD0600</t>
  </si>
  <si>
    <t>Privažiavimas prie laukų nuo kelio 3426</t>
  </si>
  <si>
    <t>4400-5554-1110</t>
  </si>
  <si>
    <t>RD0601</t>
  </si>
  <si>
    <t>Privažiavimas prie Valatkonių kapinių</t>
  </si>
  <si>
    <t>4400-5587-4443</t>
  </si>
  <si>
    <t>RD0602</t>
  </si>
  <si>
    <t>Privažiavimas prie Sirutiškių laukų</t>
  </si>
  <si>
    <t>4400-5554-0657</t>
  </si>
  <si>
    <t>RD0603</t>
  </si>
  <si>
    <t>Dišliai-Sirutiškiai</t>
  </si>
  <si>
    <t>4400-5534-8488</t>
  </si>
  <si>
    <t>RD0605</t>
  </si>
  <si>
    <t>Mikoniai-Čelkiai-Moniūnai</t>
  </si>
  <si>
    <t>4400-5536-6664</t>
  </si>
  <si>
    <t>4400-5536-6675</t>
  </si>
  <si>
    <t>RD0606</t>
  </si>
  <si>
    <t>Mikoniai-Vainiūnai</t>
  </si>
  <si>
    <t>4400-5534-8455</t>
  </si>
  <si>
    <t>RD0607</t>
  </si>
  <si>
    <t>Pakiršinėlis-Čelkiai-Kurklių miškas</t>
  </si>
  <si>
    <t>RD0608</t>
  </si>
  <si>
    <t>Pakiršinėlis-Vainiūnai</t>
  </si>
  <si>
    <t>4400-5920-9117</t>
  </si>
  <si>
    <t>RD0609</t>
  </si>
  <si>
    <t>Januškoniai-Kalveliai</t>
  </si>
  <si>
    <t>4400-5920-9528</t>
  </si>
  <si>
    <t>RD0610</t>
  </si>
  <si>
    <t>Pakiršinio apvažiavimas</t>
  </si>
  <si>
    <t>4400-5920-8774</t>
  </si>
  <si>
    <t>RD0611</t>
  </si>
  <si>
    <t>Privažiavimas prie sųvartyno nuo kelio RD0608</t>
  </si>
  <si>
    <t>4400-5587-4454</t>
  </si>
  <si>
    <t>RD0613</t>
  </si>
  <si>
    <t>Privažiavimas prie Januškonių nuo kelio 144</t>
  </si>
  <si>
    <t>4400-5605-2687</t>
  </si>
  <si>
    <t>RD0614</t>
  </si>
  <si>
    <t>Privažiavimas prie Januškonių nuo kelio 3417</t>
  </si>
  <si>
    <t>4400-5150-9403</t>
  </si>
  <si>
    <t>RD0615</t>
  </si>
  <si>
    <t>Privažiavimas prie kelio RD0614 nuo kelio 3414</t>
  </si>
  <si>
    <t>4400-5571-7707</t>
  </si>
  <si>
    <t>RD0616</t>
  </si>
  <si>
    <t>Baisogala - Lopai</t>
  </si>
  <si>
    <t>7198-5018-3010</t>
  </si>
  <si>
    <t>RD0617</t>
  </si>
  <si>
    <t>Privažiavimas prie Pakiršinio nuo kelio 3417</t>
  </si>
  <si>
    <t>4400-5554-1121</t>
  </si>
  <si>
    <t>RD0619</t>
  </si>
  <si>
    <t>Privažiavimas prie laukų nuo kelio 3416</t>
  </si>
  <si>
    <t>4400-5534-8500</t>
  </si>
  <si>
    <t>RD0621</t>
  </si>
  <si>
    <t>Palonai-Sirutiškių miškas</t>
  </si>
  <si>
    <t>4400-5554-1143</t>
  </si>
  <si>
    <t>RD0622</t>
  </si>
  <si>
    <t>Privažiavimas prie laukų nuo kelio 3414</t>
  </si>
  <si>
    <t>4400-5636-1872</t>
  </si>
  <si>
    <t>RD0624</t>
  </si>
  <si>
    <t>Baisogala-Baisogalos g. st.</t>
  </si>
  <si>
    <t>4400-5958-6048</t>
  </si>
  <si>
    <t>RD0626</t>
  </si>
  <si>
    <t>Baisogalos g. st.-Baisogalos miškas</t>
  </si>
  <si>
    <t>RD0628</t>
  </si>
  <si>
    <t>Privažiavimas prie Baisogalos nuo kelio 225</t>
  </si>
  <si>
    <t>4400-5536-6653</t>
  </si>
  <si>
    <t>RD0629</t>
  </si>
  <si>
    <t>Biliūnai-Baisogala</t>
  </si>
  <si>
    <t>4400-5536-6620</t>
  </si>
  <si>
    <t>RD0630</t>
  </si>
  <si>
    <t>Privažiavimas prie Baisogalos nuo kelio 3425</t>
  </si>
  <si>
    <t>RD0631</t>
  </si>
  <si>
    <t>Privažiavimas prie miško nuo kelio 144</t>
  </si>
  <si>
    <t>RD0632</t>
  </si>
  <si>
    <t>Privažiavimas prie sodybų Kubiliėnuose</t>
  </si>
  <si>
    <t>4400-5596-9307</t>
  </si>
  <si>
    <t>RD0633</t>
  </si>
  <si>
    <t>Privažiavimas prie karjero nuo kelio 225 (Karjero g.)</t>
  </si>
  <si>
    <t>4400-5605-2643</t>
  </si>
  <si>
    <t>RD0634</t>
  </si>
  <si>
    <t>Privažiavimas prie miško nuo kelio 225</t>
  </si>
  <si>
    <t>4400-5554-0668</t>
  </si>
  <si>
    <t>RD0635</t>
  </si>
  <si>
    <t>Biliūnai-Augmėnai</t>
  </si>
  <si>
    <t>4400-5515-9714</t>
  </si>
  <si>
    <t>RD0637</t>
  </si>
  <si>
    <t>Privažiavimas prie laukų nuo kelio RD0280</t>
  </si>
  <si>
    <t>4400-5512-2500</t>
  </si>
  <si>
    <t>4400-5508-8721</t>
  </si>
  <si>
    <t>RD0638</t>
  </si>
  <si>
    <t>Privažiavimas prie laukų nuo kelio RD0639 (Vėriškių gatvės tęsinys)</t>
  </si>
  <si>
    <t>RD0639</t>
  </si>
  <si>
    <t>Privažiavimas prie Šeduvos nuo kelio 144</t>
  </si>
  <si>
    <t>RD0640</t>
  </si>
  <si>
    <t>Pašušvys-Dvareliai per sklypus</t>
  </si>
  <si>
    <t>RD0642</t>
  </si>
  <si>
    <t>Privažiavimas prie Srauto nuo kelio 225</t>
  </si>
  <si>
    <t>4400-5639-2880</t>
  </si>
  <si>
    <t>RD0643</t>
  </si>
  <si>
    <t>Privažiavimas prie Kačiuškių nuo kelio 225</t>
  </si>
  <si>
    <t>RD0644</t>
  </si>
  <si>
    <t>Privažiavimas prie Šušvės nuo kelio 225</t>
  </si>
  <si>
    <t>4400-5694-5496</t>
  </si>
  <si>
    <t>RD0645</t>
  </si>
  <si>
    <t>Privažiavimas prie sodų nuo kelio 225</t>
  </si>
  <si>
    <t>4400-5636-4920</t>
  </si>
  <si>
    <t>RD0646</t>
  </si>
  <si>
    <t>Grinkiškio apvažiavimas</t>
  </si>
  <si>
    <t>RD0648</t>
  </si>
  <si>
    <t>Papušinys-Miškiniai</t>
  </si>
  <si>
    <t>4400-5531-5152</t>
  </si>
  <si>
    <t>RD0649</t>
  </si>
  <si>
    <t>Privažiavimas nuo sųvartyno iki ūkininko</t>
  </si>
  <si>
    <t>4400-5512-8406</t>
  </si>
  <si>
    <t>RD0650</t>
  </si>
  <si>
    <t>Privažiavimas prie laukų nuo kelio 3434</t>
  </si>
  <si>
    <t>RD0651</t>
  </si>
  <si>
    <t>Privažiavimas prie Tamošiškių ežero nuo Šaukoto</t>
  </si>
  <si>
    <t>4400-5532-0830</t>
  </si>
  <si>
    <t>RD0652</t>
  </si>
  <si>
    <t>Privažiavimas prie Tamošiškių ežero nuo kelio RD0539</t>
  </si>
  <si>
    <t>4400-5532-0695</t>
  </si>
  <si>
    <t>RD0653</t>
  </si>
  <si>
    <t>Privažiavimas prie kelio RD0543 nuo kelio 3405</t>
  </si>
  <si>
    <t>4400-5512-8006</t>
  </si>
  <si>
    <t>RD0654</t>
  </si>
  <si>
    <t>Privažiavimas prie laukų nuo kelio 3405</t>
  </si>
  <si>
    <t>RD0655</t>
  </si>
  <si>
    <t>Šiaulėnų apvažiavimas</t>
  </si>
  <si>
    <t>RD0656</t>
  </si>
  <si>
    <t>Privažiavimas prie laukų nuo kelio 148</t>
  </si>
  <si>
    <t>4400-5568-2832</t>
  </si>
  <si>
    <t>RD0657</t>
  </si>
  <si>
    <t>Privažiavimas prie laukų nuo kelio RD0009</t>
  </si>
  <si>
    <t>4400-5677-3112</t>
  </si>
  <si>
    <t>RD1001</t>
  </si>
  <si>
    <t>Baisogala - Moralinė</t>
  </si>
  <si>
    <t>4400-5516-8324</t>
  </si>
  <si>
    <t>RD1002</t>
  </si>
  <si>
    <t>Privažiavimas prie laukų nuo Moralinės</t>
  </si>
  <si>
    <t>4400-5534-8877</t>
  </si>
  <si>
    <t>RD1003</t>
  </si>
  <si>
    <t>Privažiavimas prie Andriūnų karjero nuo kelio RD0635</t>
  </si>
  <si>
    <t>4400-5536-6586</t>
  </si>
  <si>
    <t>4400-5777-4660</t>
  </si>
  <si>
    <t>RD1004</t>
  </si>
  <si>
    <t>Privažiavimas prie miško nuo kelio RD0635</t>
  </si>
  <si>
    <t>4400-5534-8522</t>
  </si>
  <si>
    <t>RD1005</t>
  </si>
  <si>
    <t>Privažiavimas prie laukų nuo kelio RD0635</t>
  </si>
  <si>
    <t>4400-5554-0735</t>
  </si>
  <si>
    <t>RD1006</t>
  </si>
  <si>
    <t>Privažiavimas prie miško nuo kelio 3424</t>
  </si>
  <si>
    <t>4400-5554-0746</t>
  </si>
  <si>
    <t>RD1007</t>
  </si>
  <si>
    <t>Nuvažiavimas į laukus nuo kelio 3424</t>
  </si>
  <si>
    <t>4400-5554-0768</t>
  </si>
  <si>
    <t>RD1008</t>
  </si>
  <si>
    <t>Nuvažiavimas į laukus nuo kelio3424</t>
  </si>
  <si>
    <t>4400-5571-7748</t>
  </si>
  <si>
    <t>RD1009</t>
  </si>
  <si>
    <t>4400-5586-1055</t>
  </si>
  <si>
    <t>RD1013</t>
  </si>
  <si>
    <t>Privažiavimas prie Polonų nuo kelio RD0604</t>
  </si>
  <si>
    <t>4400-5534-8511</t>
  </si>
  <si>
    <t>RD1014</t>
  </si>
  <si>
    <t>Pievų g.</t>
  </si>
  <si>
    <t>4400-5584-7390</t>
  </si>
  <si>
    <t>RD1020</t>
  </si>
  <si>
    <t>Nuvažiavimas į laukus nuo kelio RD0189</t>
  </si>
  <si>
    <t>4400-5560-1206</t>
  </si>
  <si>
    <t>RD1021</t>
  </si>
  <si>
    <t>Privažiavimas prie Gimbogalos nuo kelio 3423</t>
  </si>
  <si>
    <t>RD1022</t>
  </si>
  <si>
    <t>Privažiavimas prie kelio RD1021 nuo kelio 3423</t>
  </si>
  <si>
    <t>RD1023</t>
  </si>
  <si>
    <t>Privažiavimas prie kapinių nuo kelio RD1021</t>
  </si>
  <si>
    <t>RD1024</t>
  </si>
  <si>
    <t>Privažiavimas prie Arimaičių ežero nuo kelio RD0152</t>
  </si>
  <si>
    <t>RD1025</t>
  </si>
  <si>
    <t>4400-5604-9328</t>
  </si>
  <si>
    <t>RD1032</t>
  </si>
  <si>
    <t>Privažiavimas prie sodybos nuo Šeduvos</t>
  </si>
  <si>
    <t>4400-5617-8574</t>
  </si>
  <si>
    <t>RD1034</t>
  </si>
  <si>
    <t>Privažiavimas prie Įmonės nuo kelio 3417</t>
  </si>
  <si>
    <t>4400-5604-9339</t>
  </si>
  <si>
    <t>RD1041</t>
  </si>
  <si>
    <t>Privažiavimas prie sodybos nuo kelio A9</t>
  </si>
  <si>
    <t>4400-5508-8732</t>
  </si>
  <si>
    <t>RD1042</t>
  </si>
  <si>
    <t>Privažiavimas prie sodybos nuo kelio RD1042</t>
  </si>
  <si>
    <t>4400-5723-3922</t>
  </si>
  <si>
    <t>RD1051</t>
  </si>
  <si>
    <t>Nuvažiavimas į laukus nuo kelio RD0330</t>
  </si>
  <si>
    <t>4400-5660-4461</t>
  </si>
  <si>
    <t>RD1052</t>
  </si>
  <si>
    <t>Privažiavimas prie Panekelpių nuo kelio 3004</t>
  </si>
  <si>
    <t>4400-5660-4483</t>
  </si>
  <si>
    <t>RD1053</t>
  </si>
  <si>
    <t>Privažiavimas prie tvenkinio nuo kelio 3004</t>
  </si>
  <si>
    <t>4400-5652-9523</t>
  </si>
  <si>
    <t>RD1054</t>
  </si>
  <si>
    <t>Privažiavimas prie Pašlapėlės miško nuo Šašėnų</t>
  </si>
  <si>
    <t>4400-5652-9578</t>
  </si>
  <si>
    <t>RD1055</t>
  </si>
  <si>
    <t>Privažiavimas prie sodybos ir laukų nuo Šašėnų</t>
  </si>
  <si>
    <t>4400-5652-9667</t>
  </si>
  <si>
    <t>RD1064</t>
  </si>
  <si>
    <t>Privažiavimas prie sodybos ir laukų nuo kelio 3403</t>
  </si>
  <si>
    <t>RD1065</t>
  </si>
  <si>
    <t>Privažiavimas prie Liepiškių</t>
  </si>
  <si>
    <t>RD1066</t>
  </si>
  <si>
    <t>Nuvažiavimas prie Mūrų nuo kelio 148</t>
  </si>
  <si>
    <t>RD1067</t>
  </si>
  <si>
    <t>Privažiavimas prie sodybų nuo Daujočių</t>
  </si>
  <si>
    <t>RD1071</t>
  </si>
  <si>
    <t>Privažiavimas prie Pašušvio miško nuo Pagojo</t>
  </si>
  <si>
    <t>4400-5164-7844</t>
  </si>
  <si>
    <t>RD1081</t>
  </si>
  <si>
    <t>Privažiaviamas prie Šniūraičių nuo kelio A9</t>
  </si>
  <si>
    <t>4400-5560-1375</t>
  </si>
  <si>
    <t>RD1091</t>
  </si>
  <si>
    <t>Pušinava - Tyruliai</t>
  </si>
  <si>
    <t>RD1092</t>
  </si>
  <si>
    <t>Privažiavimas Tautiškių nuo kelio 3409</t>
  </si>
  <si>
    <t>4400-5604-3000</t>
  </si>
  <si>
    <t>RD1093</t>
  </si>
  <si>
    <t>Privažiavimas prie sodybų nuo kelio 3411</t>
  </si>
  <si>
    <t>RD1095</t>
  </si>
  <si>
    <t>Nuvažiavimas į laukus nuo kelio 3405</t>
  </si>
  <si>
    <t>4400-5497-6260</t>
  </si>
  <si>
    <t>RD1096</t>
  </si>
  <si>
    <t>Privažiavimas prie Mankiškių nuo kelio 3405</t>
  </si>
  <si>
    <t>4400-5497-6250</t>
  </si>
  <si>
    <t>RD1097</t>
  </si>
  <si>
    <t>Nuvažiavimas į laukus nuo Daužnagių</t>
  </si>
  <si>
    <t>4400-5497-6246</t>
  </si>
  <si>
    <t>RD1098</t>
  </si>
  <si>
    <t>Privažiavimas prie parko nuo kelio 3405</t>
  </si>
  <si>
    <t>4400-5497-6271</t>
  </si>
  <si>
    <t>RD1099</t>
  </si>
  <si>
    <t>4400-5512-8017</t>
  </si>
  <si>
    <t>RD1100</t>
  </si>
  <si>
    <t>Privažiavimas prie Pakalniškių nuo kelio RD0240</t>
  </si>
  <si>
    <t>4400-5508-8743</t>
  </si>
  <si>
    <t>RD1110</t>
  </si>
  <si>
    <t>Privažiavimas prie fermos nuo Mėnaičių</t>
  </si>
  <si>
    <t>4400-5639-2915</t>
  </si>
  <si>
    <t>RD1111</t>
  </si>
  <si>
    <t>4400-5868-2392</t>
  </si>
  <si>
    <t>RD1112</t>
  </si>
  <si>
    <t>RD1113</t>
  </si>
  <si>
    <t>RD1114</t>
  </si>
  <si>
    <t>RD1115</t>
  </si>
  <si>
    <t>Privažiavimas prie sodybos nuo kelio 212</t>
  </si>
  <si>
    <t>RD1116</t>
  </si>
  <si>
    <t>RD1117</t>
  </si>
  <si>
    <t>Privažiavimas prie daugiabučio nuo kelio 2901</t>
  </si>
  <si>
    <t>RD1119</t>
  </si>
  <si>
    <t>RD1120</t>
  </si>
  <si>
    <t>Privažiavimas į laukus</t>
  </si>
  <si>
    <t>RD1123</t>
  </si>
  <si>
    <t>Privažiavimas prie sodybos nuo kelio 3416</t>
  </si>
  <si>
    <t>4400-5584-7402</t>
  </si>
  <si>
    <t>RD1124</t>
  </si>
  <si>
    <t>Privažiavimas prie sodybų nuo kelio RD0608</t>
  </si>
  <si>
    <t>4400-5584-7413</t>
  </si>
  <si>
    <t>RD1125</t>
  </si>
  <si>
    <t>Privažiavimas prie sodybos nuo kelio RD1009</t>
  </si>
  <si>
    <t>4400-5584-7424</t>
  </si>
  <si>
    <t>RD1126</t>
  </si>
  <si>
    <t>Privažiavimas prie sodybos nuo kelio 3425</t>
  </si>
  <si>
    <t>4400-5568-3338</t>
  </si>
  <si>
    <t>RD1128</t>
  </si>
  <si>
    <t>Privažiavimas prie Liaudiškių miško nuo kelio 3424</t>
  </si>
  <si>
    <t>4400-5584-7435</t>
  </si>
  <si>
    <t>RD1129</t>
  </si>
  <si>
    <t>Privažiavimas prie sodybos nuo kelio RD0599</t>
  </si>
  <si>
    <t>RD1130</t>
  </si>
  <si>
    <t>Privažiavimas prie sodybos nuo kelio 3423</t>
  </si>
  <si>
    <t>4400-5554-0802</t>
  </si>
  <si>
    <t>RD1132</t>
  </si>
  <si>
    <t>Privažiavimas prie Bučiūnų miško nuo kelio 3424</t>
  </si>
  <si>
    <t>4400-5605-2698</t>
  </si>
  <si>
    <t>RD1133</t>
  </si>
  <si>
    <t>4400-5534-8899</t>
  </si>
  <si>
    <t>RD1136</t>
  </si>
  <si>
    <t>Privažiavimas į sodybų nuo kelio RD7569</t>
  </si>
  <si>
    <t>4400-5587-4476</t>
  </si>
  <si>
    <t>RD1137</t>
  </si>
  <si>
    <t>Privažiavimas pire Pakiršinio miško nuo sodų</t>
  </si>
  <si>
    <t>4400-5587-4510</t>
  </si>
  <si>
    <t>RD1138</t>
  </si>
  <si>
    <t>Apvažiavimas aplink sodus</t>
  </si>
  <si>
    <t>RD1140</t>
  </si>
  <si>
    <t>Privažiavimas prie namų valdos nuo kelio RD1141</t>
  </si>
  <si>
    <t>4400-5554-0813</t>
  </si>
  <si>
    <t>RD1141</t>
  </si>
  <si>
    <t>Privažiavimas prie sodų nuo kelio 3430</t>
  </si>
  <si>
    <t>4400-5554-0890</t>
  </si>
  <si>
    <t>RD1143</t>
  </si>
  <si>
    <t>Privažiavimas prie gatvės 7600 nuo kelio 3439</t>
  </si>
  <si>
    <t>RD1145</t>
  </si>
  <si>
    <t>Privažiavimas prie sodų nuo kelio RD0617</t>
  </si>
  <si>
    <t>4400-5596-9194</t>
  </si>
  <si>
    <t>RD1146</t>
  </si>
  <si>
    <t>4400-5596-9207</t>
  </si>
  <si>
    <t>RD1147</t>
  </si>
  <si>
    <t>Privažiavimas prie įmonės nuo kelio RD0608</t>
  </si>
  <si>
    <t>4400-5596-9232</t>
  </si>
  <si>
    <t>RD1148</t>
  </si>
  <si>
    <t>Privažiavimas prie įmonės nuo kelio 3414</t>
  </si>
  <si>
    <t>4400-5596-9246</t>
  </si>
  <si>
    <t>RD1149</t>
  </si>
  <si>
    <t>Privažiavimas prie gatvės RD7589 nuo kelio 3414</t>
  </si>
  <si>
    <t>RD1150</t>
  </si>
  <si>
    <t>Privažiavimas prie kelio RD7589 nuo kelio 3414</t>
  </si>
  <si>
    <t>RD1151</t>
  </si>
  <si>
    <t>Privažiavimas prie užtvankos nuo kelio RD0629</t>
  </si>
  <si>
    <t>4400-5605-2708</t>
  </si>
  <si>
    <t>RD1152</t>
  </si>
  <si>
    <t>Privažiavimas prie sodų nuo kelio 3404</t>
  </si>
  <si>
    <t>RD1153</t>
  </si>
  <si>
    <t>Privažiavimas į laukus nuo kelio 3404</t>
  </si>
  <si>
    <t>4400-5605-2654</t>
  </si>
  <si>
    <t>RD1155</t>
  </si>
  <si>
    <t>Sodų 1-oji g.</t>
  </si>
  <si>
    <t>4400-5605-2676</t>
  </si>
  <si>
    <t>RD1156</t>
  </si>
  <si>
    <t>4400-5605-2710</t>
  </si>
  <si>
    <t>RD1157</t>
  </si>
  <si>
    <t>Privažiavimas prie Valatkiškių laukų nuo kelio 3405</t>
  </si>
  <si>
    <t>RD1158</t>
  </si>
  <si>
    <t>Privažiavimas per miškus nuo kelio RD0529 iki kelio RD0548</t>
  </si>
  <si>
    <t>4400-5551-5554</t>
  </si>
  <si>
    <t>RD1160</t>
  </si>
  <si>
    <t>Privažiavimas prie sodybos nuo kelio RD0566</t>
  </si>
  <si>
    <t>4400-5494-7247</t>
  </si>
  <si>
    <t>RD1161</t>
  </si>
  <si>
    <t>4400-5494-7236</t>
  </si>
  <si>
    <t>RD1162</t>
  </si>
  <si>
    <t>Privažiavimas prie mokyklos nuo kelio 3437</t>
  </si>
  <si>
    <t>RD1163</t>
  </si>
  <si>
    <t>Privažiavimas prie kelio RD0537 nuo kelio RD0530</t>
  </si>
  <si>
    <t>4400-5508-8154</t>
  </si>
  <si>
    <t>RD1164</t>
  </si>
  <si>
    <t>Privažiavimas prie kelio RD0537 nuo kelio RD0528</t>
  </si>
  <si>
    <t>4400-5512-7963</t>
  </si>
  <si>
    <t>RD1165</t>
  </si>
  <si>
    <t>Privažiavimas prie sodybos nuo kelio 3405</t>
  </si>
  <si>
    <t>4400-5497-6206</t>
  </si>
  <si>
    <t>RD1166</t>
  </si>
  <si>
    <t>4400-5497-6228</t>
  </si>
  <si>
    <t>RD1167</t>
  </si>
  <si>
    <t>Privažiavimas prie fermos nuo kelio 3405</t>
  </si>
  <si>
    <t>4400-5497-6239</t>
  </si>
  <si>
    <t>RD1168</t>
  </si>
  <si>
    <t>4400-5512-8040</t>
  </si>
  <si>
    <t>RD1169</t>
  </si>
  <si>
    <t>Privažiavimas prie įmonės nuo kelio 3405</t>
  </si>
  <si>
    <t>4400-5512-8282</t>
  </si>
  <si>
    <t>RD1170</t>
  </si>
  <si>
    <t>Privažiavimas prie kelio 3405</t>
  </si>
  <si>
    <t>4400-5513-2634</t>
  </si>
  <si>
    <t>RD1171</t>
  </si>
  <si>
    <t>Privažiavimas prie Šaukotko vandens bokšto nuo kelio 3434</t>
  </si>
  <si>
    <t>4400-5512-8339</t>
  </si>
  <si>
    <t>RD1172</t>
  </si>
  <si>
    <t>Užtvankos pylimas</t>
  </si>
  <si>
    <t>4400-5513-2640</t>
  </si>
  <si>
    <t>RD1173</t>
  </si>
  <si>
    <t>Privažiavimas prie kapinių aikštelės</t>
  </si>
  <si>
    <t>4400-5513-2662</t>
  </si>
  <si>
    <t>RD1174</t>
  </si>
  <si>
    <t>Privažiavimas prie fermos nuo kelio RD0281</t>
  </si>
  <si>
    <t>RD1175</t>
  </si>
  <si>
    <t>Privažiavimas prie Puipių miško nuo kelio RD0194</t>
  </si>
  <si>
    <t>4400-5602-5257</t>
  </si>
  <si>
    <t>RD1176</t>
  </si>
  <si>
    <t>Privažiavimas prie sodybos nuo aikštelės gale kelio 3410</t>
  </si>
  <si>
    <t>4400-5604-9350</t>
  </si>
  <si>
    <t>RD1177</t>
  </si>
  <si>
    <t>4400-5604-9393</t>
  </si>
  <si>
    <t>RD1178</t>
  </si>
  <si>
    <t>Privažiavimas prie sodybos nuo kelio 3407</t>
  </si>
  <si>
    <t>RD1179</t>
  </si>
  <si>
    <t>Privažiavimas prie sodybos nuo kelio RD0009</t>
  </si>
  <si>
    <t>4400-5604-9428</t>
  </si>
  <si>
    <t>RD1180</t>
  </si>
  <si>
    <t>Privažiavimas prie namų valdos nuo kelio RD0194</t>
  </si>
  <si>
    <t>4400-5598-5854</t>
  </si>
  <si>
    <t>RD1181</t>
  </si>
  <si>
    <t>Privažiavimas prie sodybos nuo kelio RD0194</t>
  </si>
  <si>
    <t>4400-5617-8615</t>
  </si>
  <si>
    <t>RD1182</t>
  </si>
  <si>
    <t>Privažiavimas prie sodybos nuo kelio RD0225</t>
  </si>
  <si>
    <t>4400-5598-5876</t>
  </si>
  <si>
    <t>RD1183</t>
  </si>
  <si>
    <t>Privažiavimas prie Vėriškių nuo kelio RD0189</t>
  </si>
  <si>
    <t>4400-5598-5910</t>
  </si>
  <si>
    <t>RD1184</t>
  </si>
  <si>
    <t>Privažiavimas prie sodų nuo gatvės RD7636</t>
  </si>
  <si>
    <t>4400-5604-9482</t>
  </si>
  <si>
    <t>RD1185</t>
  </si>
  <si>
    <t>Privažiavimas į laukus nuo kelio RD1186</t>
  </si>
  <si>
    <t>4400-5823-1999</t>
  </si>
  <si>
    <t>RD1186</t>
  </si>
  <si>
    <t>Privažiavimas prie kelio 148 nuo kelio 3436</t>
  </si>
  <si>
    <t>4400-5823-2009</t>
  </si>
  <si>
    <t>RD1188</t>
  </si>
  <si>
    <t>Privažiavimas į laukus nuo kelio 3435</t>
  </si>
  <si>
    <t>4400-5677-3123</t>
  </si>
  <si>
    <t>RD1189</t>
  </si>
  <si>
    <t>Privažiavimas prie fermos nuo kelio 3435</t>
  </si>
  <si>
    <t>4400-5568-2854</t>
  </si>
  <si>
    <t>RD1190</t>
  </si>
  <si>
    <t>Privažiavimas prie miško nuo kelio RD0525</t>
  </si>
  <si>
    <t>4400-5823-2030</t>
  </si>
  <si>
    <t>RD1191</t>
  </si>
  <si>
    <t>Privažiavimas prie kelio RD1192 nuo kelio RD0525</t>
  </si>
  <si>
    <t>RD1192</t>
  </si>
  <si>
    <t>RD1193</t>
  </si>
  <si>
    <t>4400-5823-2052</t>
  </si>
  <si>
    <t>RD1194</t>
  </si>
  <si>
    <t>Nuvažiavimas į laukus nuo kelio RD0525</t>
  </si>
  <si>
    <t>RD1195</t>
  </si>
  <si>
    <t>Privažiavimas prie Vaitiekūnų  piliakalnio nuo kelio 3429</t>
  </si>
  <si>
    <t>RD1196</t>
  </si>
  <si>
    <t>Privažiavimas prie namų valdos nuo kelio 225</t>
  </si>
  <si>
    <t>4400-5694-5474</t>
  </si>
  <si>
    <t>RD1198</t>
  </si>
  <si>
    <t>Privažiavimas per laukus į Noručius nuo kelio 225</t>
  </si>
  <si>
    <t>4400-5636-4931</t>
  </si>
  <si>
    <t>RD1199</t>
  </si>
  <si>
    <t>Privažiavimas prie Vedeikių laukų nuo kelio RD0345</t>
  </si>
  <si>
    <t>4400-5636-4953</t>
  </si>
  <si>
    <t>RD1200</t>
  </si>
  <si>
    <t>Privažiavimas į laukus nuo kelio RD0345</t>
  </si>
  <si>
    <t>4400-5636-4964</t>
  </si>
  <si>
    <t>RD1201</t>
  </si>
  <si>
    <t>Privažiavimas prie kelio RD1202 nuo kelio RD0357</t>
  </si>
  <si>
    <t>4400-5777-4704</t>
  </si>
  <si>
    <t>RD1202</t>
  </si>
  <si>
    <t>Privažiavimas prie įmonės nuo kelio RD0357</t>
  </si>
  <si>
    <t>RD1203</t>
  </si>
  <si>
    <t>Privažiavimas prie laukų nuo kelio RD0246</t>
  </si>
  <si>
    <t>4400-5514-1907</t>
  </si>
  <si>
    <t>RD1204</t>
  </si>
  <si>
    <t>Privažiavimas prie Alksniupių nuo kelio RD0250</t>
  </si>
  <si>
    <t>4400-5563-6018</t>
  </si>
  <si>
    <t>RD1205</t>
  </si>
  <si>
    <t>Privažiavimas prie sodybų nuo kelio 2906</t>
  </si>
  <si>
    <t>RD1206</t>
  </si>
  <si>
    <t>Privažiavimas prie kelio RD1205 nuo kelio 2906</t>
  </si>
  <si>
    <t>4400-5509-3131</t>
  </si>
  <si>
    <t>RD1207</t>
  </si>
  <si>
    <t>Privažiavimas prie kelio RD0237 nuo kelio RD7020</t>
  </si>
  <si>
    <t>4400-5500-9948</t>
  </si>
  <si>
    <t>RD1208</t>
  </si>
  <si>
    <t>4400-5514-1729</t>
  </si>
  <si>
    <t>RD1210</t>
  </si>
  <si>
    <t>4400-5509-3242</t>
  </si>
  <si>
    <t>Privažiavimas prie kelio RD1205 nuo kelio RD0244</t>
  </si>
  <si>
    <t>RD1212</t>
  </si>
  <si>
    <t>Privažiavimas prie kelio RD0240 nuo Pakalniškių nuo kelio RD7023</t>
  </si>
  <si>
    <t>4400-5509-3397</t>
  </si>
  <si>
    <t>RD1213</t>
  </si>
  <si>
    <t>Privažiavimas prie įmonės nuo kelio RD1215</t>
  </si>
  <si>
    <t>RD1214</t>
  </si>
  <si>
    <t>4400-5777-2664</t>
  </si>
  <si>
    <t>RD1215</t>
  </si>
  <si>
    <t>Privažiavimas prie Gatvės RD8002 nuo kelio A9</t>
  </si>
  <si>
    <t>4400-5282-7037</t>
  </si>
  <si>
    <t>RD1217</t>
  </si>
  <si>
    <t>RD1218</t>
  </si>
  <si>
    <t>Privažiavimas prie laukų nuo kelio RD0576</t>
  </si>
  <si>
    <t>RD1221</t>
  </si>
  <si>
    <t>Privažiavimas prie sodybos</t>
  </si>
  <si>
    <t>4400-5547-8983</t>
  </si>
  <si>
    <t>RD1222</t>
  </si>
  <si>
    <t>4400-5617-4704</t>
  </si>
  <si>
    <t>RD1223</t>
  </si>
  <si>
    <t>Privažiavimas prie sodybų nuo kelio 3402</t>
  </si>
  <si>
    <t>4400-5547-9004</t>
  </si>
  <si>
    <t>RD1224</t>
  </si>
  <si>
    <t>Privažiavimas prie Linkaičių stoties</t>
  </si>
  <si>
    <t>4400-5906-7020</t>
  </si>
  <si>
    <t>RD1225</t>
  </si>
  <si>
    <t>Privažiavimas prie daugiabučio nuo kelio 3422</t>
  </si>
  <si>
    <t>RD1226</t>
  </si>
  <si>
    <t>Privažiavimas prie sodybos nuo kelio 3426</t>
  </si>
  <si>
    <t>4400-5649-1957</t>
  </si>
  <si>
    <t>RD1227</t>
  </si>
  <si>
    <t>4400-5660-4494</t>
  </si>
  <si>
    <t>RD1228</t>
  </si>
  <si>
    <t>Privažiavimas prie sodybos nuo kelio RD7177</t>
  </si>
  <si>
    <t>4400-5666-5215</t>
  </si>
  <si>
    <t>RD1229</t>
  </si>
  <si>
    <t>Privažiavimas prie fermos nuo kelio RD0087</t>
  </si>
  <si>
    <t>RD1230</t>
  </si>
  <si>
    <t>Privažiavimas prie įmonės nuo kelio 2005</t>
  </si>
  <si>
    <t>4400-5666-5248</t>
  </si>
  <si>
    <t>RD1231</t>
  </si>
  <si>
    <t>Privažiavimas prie sodybos nuo kelio 2005</t>
  </si>
  <si>
    <t>4400-5666-5304</t>
  </si>
  <si>
    <t>RD1232</t>
  </si>
  <si>
    <t>Privažiavimas prie sodybos nuo kelio RD0331</t>
  </si>
  <si>
    <t>RD1233</t>
  </si>
  <si>
    <t>Privažiavimas prie sodybų nuo kelio 3004</t>
  </si>
  <si>
    <t>4400-5652-9701</t>
  </si>
  <si>
    <t>RD1235</t>
  </si>
  <si>
    <t>Privažiavimas prie sodybos nuo kelio RD0085</t>
  </si>
  <si>
    <t>4400-5660-4518</t>
  </si>
  <si>
    <t>RD1236</t>
  </si>
  <si>
    <t>Privažiavimas prie sodybos nuo kelio 144</t>
  </si>
  <si>
    <t>4400-5660-4538</t>
  </si>
  <si>
    <t>RD1237</t>
  </si>
  <si>
    <t>Privažiavimas prie kelio RD0080 nuo kelio 3004</t>
  </si>
  <si>
    <t>4400-5652-9712</t>
  </si>
  <si>
    <t>RD1238</t>
  </si>
  <si>
    <t>Privažiavimas prie sodybos nuo kelio 3004</t>
  </si>
  <si>
    <t>4400-5652-9745</t>
  </si>
  <si>
    <t>RD1239</t>
  </si>
  <si>
    <t>4400-5660-4540</t>
  </si>
  <si>
    <t>RD1240</t>
  </si>
  <si>
    <t>4400-5660-4561</t>
  </si>
  <si>
    <t>RD1241</t>
  </si>
  <si>
    <t>Pravažiavimas prie kelio RD0380 nuo kelio RD0081</t>
  </si>
  <si>
    <t>4400-5660-4572</t>
  </si>
  <si>
    <t>RD1243</t>
  </si>
  <si>
    <t>Privažiavimas prie fermos nuo kelio 3403</t>
  </si>
  <si>
    <t>4400-5605-5968</t>
  </si>
  <si>
    <t>RD1245</t>
  </si>
  <si>
    <t>Privažiavimas prie sodybų nuo kelio RD0498</t>
  </si>
  <si>
    <t>4400-5604-3011</t>
  </si>
  <si>
    <t>RD1246</t>
  </si>
  <si>
    <t>Privažiavimas prie sodybos nuo kelio 3403</t>
  </si>
  <si>
    <t>4400-5604-3022</t>
  </si>
  <si>
    <t>RD1248</t>
  </si>
  <si>
    <t>Privažiavimas į laukus nuo kelio RD0585</t>
  </si>
  <si>
    <t>RD1249</t>
  </si>
  <si>
    <t>Privažiavimas į laukus nuo kelio 3411</t>
  </si>
  <si>
    <t>4400-5605-6743</t>
  </si>
  <si>
    <t>RD1250</t>
  </si>
  <si>
    <t>Privažiavimas prie Polekėlės laukų nuo kelio 3411</t>
  </si>
  <si>
    <t>4400-5605-2321</t>
  </si>
  <si>
    <t>RD1251</t>
  </si>
  <si>
    <t>Privažiavimas prie geležinkelio nuo kelio RD0583</t>
  </si>
  <si>
    <t>RD1253</t>
  </si>
  <si>
    <t>RD1254</t>
  </si>
  <si>
    <t>RD1255</t>
  </si>
  <si>
    <t>4400-5604-9517</t>
  </si>
  <si>
    <t>RD1256</t>
  </si>
  <si>
    <t>Privažiavimas prie kelio RD0519 nuo kelio 3403</t>
  </si>
  <si>
    <t>4400-5509-3575</t>
  </si>
  <si>
    <t>RD1259</t>
  </si>
  <si>
    <t>RD1260</t>
  </si>
  <si>
    <t>Privažiavimas prie Šeduvos kapinių nuo kelio 3418</t>
  </si>
  <si>
    <t>V</t>
  </si>
  <si>
    <t>4400-3083-9040</t>
  </si>
  <si>
    <t>RD1261</t>
  </si>
  <si>
    <t>Privažiavimas prie kelių RD0050 ir RD0054 nuo kelio A9</t>
  </si>
  <si>
    <t>4400-2385-0470</t>
  </si>
  <si>
    <t>RD1262</t>
  </si>
  <si>
    <t>Radviliškis-Šniūraičiai</t>
  </si>
  <si>
    <t>RD1263</t>
  </si>
  <si>
    <t>RD1264</t>
  </si>
  <si>
    <t>Privažiavimas prie šniūraičių nuo kelio A9</t>
  </si>
  <si>
    <t>4400-2385-0572</t>
  </si>
  <si>
    <t>RD1266</t>
  </si>
  <si>
    <t>Privažiavimas prie Juodežerio nuo kelio RD0651</t>
  </si>
  <si>
    <t>4400-5532-0762</t>
  </si>
  <si>
    <t>RD1267</t>
  </si>
  <si>
    <t>Nuvažiavimas į lauku snuo kelio 3403</t>
  </si>
  <si>
    <t>4400-5605-2332</t>
  </si>
  <si>
    <t>RD1268</t>
  </si>
  <si>
    <t>4400-5563-8689</t>
  </si>
  <si>
    <t>RD1269</t>
  </si>
  <si>
    <t>RD1270</t>
  </si>
  <si>
    <t>Privažiavimas prie laukų nuo kelio RD0117</t>
  </si>
  <si>
    <t>4400-5868-5238</t>
  </si>
  <si>
    <t>RD1271</t>
  </si>
  <si>
    <t>4400-5584-7446</t>
  </si>
  <si>
    <t>RD1272</t>
  </si>
  <si>
    <t>Privažiavimas į daugiabučio kiemų</t>
  </si>
  <si>
    <t>RD1273</t>
  </si>
  <si>
    <t>Privažiavimas prie sodybų nuo kelio RD7023</t>
  </si>
  <si>
    <t>4400-5509-3714</t>
  </si>
  <si>
    <t>RD1274</t>
  </si>
  <si>
    <t>Kelių RD1274 ir RD0582 sankryža</t>
  </si>
  <si>
    <t>4400-5605-6754</t>
  </si>
  <si>
    <t>RD1275</t>
  </si>
  <si>
    <t>Privažiavimas prie sodybos nuo Žalgirio gatvės</t>
  </si>
  <si>
    <t>4400-5605-6765</t>
  </si>
  <si>
    <t>RD1276</t>
  </si>
  <si>
    <t>Įvažiavimas į gamybinį objektų</t>
  </si>
  <si>
    <t>4400-5563-8701</t>
  </si>
  <si>
    <t>RD1277</t>
  </si>
  <si>
    <t>Privažiavimas prie sodybos nuo kelio RD0189</t>
  </si>
  <si>
    <t>4400-5594-0171</t>
  </si>
  <si>
    <t>RD1278</t>
  </si>
  <si>
    <t>Privažiavimas prie sodybos nuo kelio 148</t>
  </si>
  <si>
    <t>4400-5157-0624</t>
  </si>
  <si>
    <t>RD1279</t>
  </si>
  <si>
    <t>RD1280</t>
  </si>
  <si>
    <t>Privažiavimas prie sodybos nuo kelio RD0060</t>
  </si>
  <si>
    <t>4400-5563-1775</t>
  </si>
  <si>
    <t>RD1281</t>
  </si>
  <si>
    <t>Privažiavimas prie sodybos nuo kelio RD0059</t>
  </si>
  <si>
    <t>4400-5617-4715</t>
  </si>
  <si>
    <t>RD1282</t>
  </si>
  <si>
    <t>4400-5617-4726</t>
  </si>
  <si>
    <t>RD1283</t>
  </si>
  <si>
    <t>4400-5563-1786</t>
  </si>
  <si>
    <t>RD1284</t>
  </si>
  <si>
    <t>Privažiavimas prie kelio RD0075 iš kelio RD7125 per laukus</t>
  </si>
  <si>
    <t>4400-5547-9037</t>
  </si>
  <si>
    <t>RD1285</t>
  </si>
  <si>
    <t>Privažiavimas prie Kutiškių nuo kelio RD1223</t>
  </si>
  <si>
    <t>4400-5547-9072</t>
  </si>
  <si>
    <t>RD1286</t>
  </si>
  <si>
    <t>Privažiavimas prie geležinkelio nuo kelio 3402</t>
  </si>
  <si>
    <t>4400-5560-1386</t>
  </si>
  <si>
    <t>RD1287</t>
  </si>
  <si>
    <t>Nuvažiavimas į laukus nuo kelio 3402</t>
  </si>
  <si>
    <t>4400-5560-1397</t>
  </si>
  <si>
    <t>RD1288</t>
  </si>
  <si>
    <t>Privažiavimas į sodybų ir laukus nuo kelio RD0042</t>
  </si>
  <si>
    <t>4400-5547-9115</t>
  </si>
  <si>
    <t>RD1289</t>
  </si>
  <si>
    <t>Privažiavimas prie sodybos nuo kelio 3411</t>
  </si>
  <si>
    <t>RD1290</t>
  </si>
  <si>
    <t>Privažiavimas į sodybų nuo kelio 148</t>
  </si>
  <si>
    <t>4400-5707-0169</t>
  </si>
  <si>
    <t>RD1291</t>
  </si>
  <si>
    <t>Privažiavimas prie sodybų nuo kelio 212</t>
  </si>
  <si>
    <t>RD1292</t>
  </si>
  <si>
    <t>Privažiavimas prie paplūdimio</t>
  </si>
  <si>
    <t>4400-5605-2721</t>
  </si>
  <si>
    <t>RD1293</t>
  </si>
  <si>
    <t>Privažiavimas prie fermų nuo kelio 225</t>
  </si>
  <si>
    <t>4400-5605-2732</t>
  </si>
  <si>
    <t>RD1294</t>
  </si>
  <si>
    <t>Privažiavimas prie garažų</t>
  </si>
  <si>
    <t>Iiv</t>
  </si>
  <si>
    <t>RD1295</t>
  </si>
  <si>
    <t>Privažiavimas prie įmonės</t>
  </si>
  <si>
    <t>RD1296</t>
  </si>
  <si>
    <t>Privažiavimas prie laukų nuo Purienų g.</t>
  </si>
  <si>
    <t>RD1297</t>
  </si>
  <si>
    <t>Privažiavimas į sodybų nuo kelio RD0107</t>
  </si>
  <si>
    <t>RD1298</t>
  </si>
  <si>
    <t>Privažiavimas prie laukų nuo kelio RD0107</t>
  </si>
  <si>
    <t>RD1299</t>
  </si>
  <si>
    <t>Privažiavimas prie sodybų nuo Vyšnių g. ir Karžygių g.</t>
  </si>
  <si>
    <t>RD1300</t>
  </si>
  <si>
    <t>Privažiavimas į laukus nuo kelio RD0185</t>
  </si>
  <si>
    <t>4400-5560-1210</t>
  </si>
  <si>
    <t>RD1301</t>
  </si>
  <si>
    <t>Privažiavimas į laukus nuo kelio RD0215</t>
  </si>
  <si>
    <t>4400-5594-0239</t>
  </si>
  <si>
    <t>RD1302</t>
  </si>
  <si>
    <t>4400-5821-4532</t>
  </si>
  <si>
    <t>RD1303</t>
  </si>
  <si>
    <t>Privažiavimas iki laukų nuo kelio RD0538</t>
  </si>
  <si>
    <t>RD1304</t>
  </si>
  <si>
    <t xml:space="preserve">Privažiavimas prie Dirvoniškių k. nuo kelio RD0357 </t>
  </si>
  <si>
    <t>RD1305</t>
  </si>
  <si>
    <t xml:space="preserve">Privažiavimas prie laukų nuo Žironų g. </t>
  </si>
  <si>
    <t>RD1306</t>
  </si>
  <si>
    <t>Privažiavimas prie kelio RD0110 nuo kelio RD3408</t>
  </si>
  <si>
    <t>Iv</t>
  </si>
  <si>
    <t>RD1307</t>
  </si>
  <si>
    <t>Privažiavimas prie sodybos nuo kelio RD0113</t>
  </si>
  <si>
    <t>RD1308</t>
  </si>
  <si>
    <t>RD1309</t>
  </si>
  <si>
    <t>Privažiavimas prie Gudesių g. pastatų nuo kelio 3411</t>
  </si>
  <si>
    <t>Iš viso:</t>
  </si>
  <si>
    <t>RADVILIŠKIO RAJONO SAVIVALDYBĖS VIETINĖS REIKŠMĖS VIEŠŲJŲ GATVIŲ SĄRAŠAS</t>
  </si>
  <si>
    <t>Gatvės numeris</t>
  </si>
  <si>
    <t>Gatvės pavadinimas</t>
  </si>
  <si>
    <t>Gyvenvietė</t>
  </si>
  <si>
    <t>Gatvės kategorija</t>
  </si>
  <si>
    <t>Unikalus numeris</t>
  </si>
  <si>
    <t>RD7000</t>
  </si>
  <si>
    <t>Privažiavimas prie Ropokalnio g. daugiabučių  namų</t>
  </si>
  <si>
    <t>Vėriškiai</t>
  </si>
  <si>
    <t>D1</t>
  </si>
  <si>
    <t>4400-5340-0187</t>
  </si>
  <si>
    <t>RD7001</t>
  </si>
  <si>
    <t>Vartų g.</t>
  </si>
  <si>
    <t>4400-5340-9773</t>
  </si>
  <si>
    <t>RD7002</t>
  </si>
  <si>
    <t>Sporto g.</t>
  </si>
  <si>
    <t>4400-5341-6489</t>
  </si>
  <si>
    <t>RD7003</t>
  </si>
  <si>
    <t>Pravažiavimas tarp Sporto ir Ropokalnio gatvių</t>
  </si>
  <si>
    <t>RD7004</t>
  </si>
  <si>
    <t>Pravažiavimas tarp Vartyčios ir Žiedo gatvių</t>
  </si>
  <si>
    <t>Pavartyčiai</t>
  </si>
  <si>
    <t>4400-5432-7605</t>
  </si>
  <si>
    <t>RD7005</t>
  </si>
  <si>
    <t>Žiedo g.</t>
  </si>
  <si>
    <t>4400-5432-7616</t>
  </si>
  <si>
    <t>RD7006</t>
  </si>
  <si>
    <t>Darželio g.</t>
  </si>
  <si>
    <t>4400-5457-2168         4400-5457-2194</t>
  </si>
  <si>
    <t>RD7007</t>
  </si>
  <si>
    <t>Privažiavimas prie Darželio g.</t>
  </si>
  <si>
    <t>4400-5457-2224</t>
  </si>
  <si>
    <t>4400-5457-2213</t>
  </si>
  <si>
    <t>RD7008</t>
  </si>
  <si>
    <t>Pravažiavimas tarp Darželio ir Žiedo gatvių</t>
  </si>
  <si>
    <t>RD7009</t>
  </si>
  <si>
    <t>Privažiavimas prie Darželio g. gyvenamųjų namų</t>
  </si>
  <si>
    <t>RD7010</t>
  </si>
  <si>
    <t>Privažiavimas prie švelniakailių žvėrelių fermos</t>
  </si>
  <si>
    <t>4400-5537-5616</t>
  </si>
  <si>
    <t>RD7013</t>
  </si>
  <si>
    <t>Atgimimo g.</t>
  </si>
  <si>
    <t>Butėnai</t>
  </si>
  <si>
    <t>4400-5396-4975</t>
  </si>
  <si>
    <t>RD7014</t>
  </si>
  <si>
    <t>Jaunimo g.</t>
  </si>
  <si>
    <t>4400-5396-1983</t>
  </si>
  <si>
    <t>RD7015</t>
  </si>
  <si>
    <t>Ąžuolo g.</t>
  </si>
  <si>
    <t>4400-5395-0196</t>
  </si>
  <si>
    <t>RD7016</t>
  </si>
  <si>
    <t>Ąžuolų g.</t>
  </si>
  <si>
    <t>Pociūnai</t>
  </si>
  <si>
    <t>4400-5402-8427</t>
  </si>
  <si>
    <t>RD7017</t>
  </si>
  <si>
    <t>Gėlių g.</t>
  </si>
  <si>
    <t>4400-5402-8138</t>
  </si>
  <si>
    <t>RD7018</t>
  </si>
  <si>
    <t>Privažiavimas prie fermų</t>
  </si>
  <si>
    <t>4400-5387-7835</t>
  </si>
  <si>
    <t>RD7019</t>
  </si>
  <si>
    <t>Beržų g.</t>
  </si>
  <si>
    <t>4400-5402-8438</t>
  </si>
  <si>
    <t>RD7020</t>
  </si>
  <si>
    <t>Purienų g.</t>
  </si>
  <si>
    <t>4400-5403-2607</t>
  </si>
  <si>
    <t>RD7022</t>
  </si>
  <si>
    <t>Ateities g.</t>
  </si>
  <si>
    <t>Pakalniškiai</t>
  </si>
  <si>
    <t>4400-5402-5568</t>
  </si>
  <si>
    <t>RD7023</t>
  </si>
  <si>
    <t>Sodų g.</t>
  </si>
  <si>
    <t>4400-5403-2618</t>
  </si>
  <si>
    <t>RD7025</t>
  </si>
  <si>
    <t>Kaimynų g.</t>
  </si>
  <si>
    <t>4400-5402-8354</t>
  </si>
  <si>
    <t>RD7026</t>
  </si>
  <si>
    <t>Pievų-Kaštonų g.</t>
  </si>
  <si>
    <t>4400-5427-8787         4400-5427-8676</t>
  </si>
  <si>
    <t>RD7027</t>
  </si>
  <si>
    <t>Tilto g.</t>
  </si>
  <si>
    <t>Alksniupiai</t>
  </si>
  <si>
    <t>4400-5403-5810</t>
  </si>
  <si>
    <t>RD7028</t>
  </si>
  <si>
    <t>Vidurgirio g.</t>
  </si>
  <si>
    <t>4400-5401-1439</t>
  </si>
  <si>
    <t>RD7029</t>
  </si>
  <si>
    <t>Pušyno g.</t>
  </si>
  <si>
    <t>4400-5403-6261</t>
  </si>
  <si>
    <t>RD7030</t>
  </si>
  <si>
    <t>4400-5428-1504</t>
  </si>
  <si>
    <t>RD7031</t>
  </si>
  <si>
    <t>4400-5402-8150</t>
  </si>
  <si>
    <t>RD7032</t>
  </si>
  <si>
    <t>4400-5401-3555</t>
  </si>
  <si>
    <t>RD7033</t>
  </si>
  <si>
    <t>Žalioji g.</t>
  </si>
  <si>
    <t>4400-5402-1224</t>
  </si>
  <si>
    <t>RD7034</t>
  </si>
  <si>
    <t>Tiesioji g.</t>
  </si>
  <si>
    <t>4400-5401-1448        4400-5449-6654        4400-5449-6643</t>
  </si>
  <si>
    <t>RD7035</t>
  </si>
  <si>
    <t>Lauko g.</t>
  </si>
  <si>
    <t>4400-5402-7722</t>
  </si>
  <si>
    <t>RD7036</t>
  </si>
  <si>
    <t>Liepų g.</t>
  </si>
  <si>
    <t>4400-5402-7736</t>
  </si>
  <si>
    <t>RD7038</t>
  </si>
  <si>
    <t>Raudondvaris</t>
  </si>
  <si>
    <t>4400-0895-9848</t>
  </si>
  <si>
    <t>RD7039</t>
  </si>
  <si>
    <t>Niauduva</t>
  </si>
  <si>
    <t>4400-5402-8368</t>
  </si>
  <si>
    <t>RD7040</t>
  </si>
  <si>
    <t>Tujų g.</t>
  </si>
  <si>
    <t>4400-5403-2629</t>
  </si>
  <si>
    <t>RD7041</t>
  </si>
  <si>
    <t>C1</t>
  </si>
  <si>
    <t>4400-0895-8150</t>
  </si>
  <si>
    <t>RD7042</t>
  </si>
  <si>
    <t>Rožių g.</t>
  </si>
  <si>
    <t>4400-5402-7773</t>
  </si>
  <si>
    <t>RD7043</t>
  </si>
  <si>
    <t>Šalikalnio g.</t>
  </si>
  <si>
    <t>4400-0896-0086</t>
  </si>
  <si>
    <t>RD7044</t>
  </si>
  <si>
    <t>Maniežo g.</t>
  </si>
  <si>
    <t>4400-0896-0236</t>
  </si>
  <si>
    <t>RD7045</t>
  </si>
  <si>
    <t>Pravažiavimas tarp Lauko ir Beržų gatvių</t>
  </si>
  <si>
    <t>4400-5387-7802</t>
  </si>
  <si>
    <t>RD7046</t>
  </si>
  <si>
    <t>Kalno g.</t>
  </si>
  <si>
    <t>4400-5402-8127</t>
  </si>
  <si>
    <t>RD7047</t>
  </si>
  <si>
    <t>Rožių g. a</t>
  </si>
  <si>
    <t>4400-5402-5582</t>
  </si>
  <si>
    <t>RD7048</t>
  </si>
  <si>
    <t>4400-5402-5579</t>
  </si>
  <si>
    <t>RD7049</t>
  </si>
  <si>
    <t>4400-5402-8249</t>
  </si>
  <si>
    <t>RD7050</t>
  </si>
  <si>
    <t>Miškių g.</t>
  </si>
  <si>
    <t>Sidabravas</t>
  </si>
  <si>
    <t>4400-5380-1400</t>
  </si>
  <si>
    <t>RD7051</t>
  </si>
  <si>
    <t>Privažiavimas prie Pergalės gatvės gyvenamųjų namų</t>
  </si>
  <si>
    <t>IIIv</t>
  </si>
  <si>
    <t>4400-5382-0072</t>
  </si>
  <si>
    <t>RD7052</t>
  </si>
  <si>
    <t>4400-5383-9899</t>
  </si>
  <si>
    <t>RD7056</t>
  </si>
  <si>
    <t>4400-5403-2594</t>
  </si>
  <si>
    <t>RD7057</t>
  </si>
  <si>
    <t>4400-4338-4047</t>
  </si>
  <si>
    <t>RD7058</t>
  </si>
  <si>
    <t>Gaisupio g.</t>
  </si>
  <si>
    <t>4400-5382-0107</t>
  </si>
  <si>
    <t>RD7059</t>
  </si>
  <si>
    <t>Naujoji g.</t>
  </si>
  <si>
    <t>4400-4011-3446</t>
  </si>
  <si>
    <t>RD7060</t>
  </si>
  <si>
    <t>Pakiršinio g.</t>
  </si>
  <si>
    <t>4400-5382-4283</t>
  </si>
  <si>
    <t>RD7061</t>
  </si>
  <si>
    <t>Skapiškio g.</t>
  </si>
  <si>
    <t>4400-5005-7719</t>
  </si>
  <si>
    <t>RD7062</t>
  </si>
  <si>
    <t>4400-5382-4342</t>
  </si>
  <si>
    <t>RD7064</t>
  </si>
  <si>
    <t>Miniotų g.</t>
  </si>
  <si>
    <t>4400-5380-6896</t>
  </si>
  <si>
    <t>RD7065</t>
  </si>
  <si>
    <t>Privažiavimas prie Vytauto g. gyvenamųjų namų</t>
  </si>
  <si>
    <t>Vadaktai</t>
  </si>
  <si>
    <t>RD7066</t>
  </si>
  <si>
    <t>Dvaro g.</t>
  </si>
  <si>
    <t>Beinorava</t>
  </si>
  <si>
    <t>4400-5381-9436</t>
  </si>
  <si>
    <t>RD7067</t>
  </si>
  <si>
    <t>4400-5380-8890</t>
  </si>
  <si>
    <t>RD7068</t>
  </si>
  <si>
    <t>4400-5380-1044</t>
  </si>
  <si>
    <t>RD7069</t>
  </si>
  <si>
    <t>Sodo g.</t>
  </si>
  <si>
    <t>4400-5380-1077</t>
  </si>
  <si>
    <t>RD7070</t>
  </si>
  <si>
    <t>Šilo g.</t>
  </si>
  <si>
    <t>4400-5380-8858</t>
  </si>
  <si>
    <t>RD7073</t>
  </si>
  <si>
    <t>Pagojaus g.</t>
  </si>
  <si>
    <t>Giedraičiai</t>
  </si>
  <si>
    <t>4400-5402-8292</t>
  </si>
  <si>
    <t>RD7074</t>
  </si>
  <si>
    <t>Paplanskių g.</t>
  </si>
  <si>
    <t>4400-5402-8205</t>
  </si>
  <si>
    <t>RD7076</t>
  </si>
  <si>
    <t>Eglių g.</t>
  </si>
  <si>
    <t>Pašušvys</t>
  </si>
  <si>
    <t>4400-5403-2761</t>
  </si>
  <si>
    <t>RD7077</t>
  </si>
  <si>
    <t>Rasos g.</t>
  </si>
  <si>
    <t>4400-5403-2894</t>
  </si>
  <si>
    <t>RD7078</t>
  </si>
  <si>
    <t>Privažiavimas prie Rasos g. gyvenamųjų namų</t>
  </si>
  <si>
    <t>RD7079</t>
  </si>
  <si>
    <t>Privažiavimas prie Gulbinų užtvankos</t>
  </si>
  <si>
    <t>RD7080</t>
  </si>
  <si>
    <t>Partizanų g.</t>
  </si>
  <si>
    <t>Minaičiai</t>
  </si>
  <si>
    <t>4400-1594-8620</t>
  </si>
  <si>
    <t>RD7081</t>
  </si>
  <si>
    <t>Šušvės g.</t>
  </si>
  <si>
    <t>4400-1594-8386</t>
  </si>
  <si>
    <t>RD7084</t>
  </si>
  <si>
    <t>Beinoriškis</t>
  </si>
  <si>
    <t>4400-540-1664</t>
  </si>
  <si>
    <t>RD7085</t>
  </si>
  <si>
    <t>Mokyklos g.</t>
  </si>
  <si>
    <t>Kairėnai</t>
  </si>
  <si>
    <t>4400-5402-3473</t>
  </si>
  <si>
    <t>RD7086</t>
  </si>
  <si>
    <t>4400-5403-6318</t>
  </si>
  <si>
    <t>RD7087</t>
  </si>
  <si>
    <t>4400-5402-3484</t>
  </si>
  <si>
    <t>RD7088</t>
  </si>
  <si>
    <t>RD7089</t>
  </si>
  <si>
    <t xml:space="preserve">Privažiavimas prie bendruomenės namų </t>
  </si>
  <si>
    <t>RD7094</t>
  </si>
  <si>
    <t>Tulpių g.</t>
  </si>
  <si>
    <t>Kutiškiai</t>
  </si>
  <si>
    <t>RD7095</t>
  </si>
  <si>
    <t>Mankiškiai</t>
  </si>
  <si>
    <t>RD7096</t>
  </si>
  <si>
    <t>Privažiavimas prie Vilties g. gyvenamųjų namų</t>
  </si>
  <si>
    <t>RD7097</t>
  </si>
  <si>
    <t>Pušų g.</t>
  </si>
  <si>
    <t>RD7098</t>
  </si>
  <si>
    <t>RD7100</t>
  </si>
  <si>
    <t>Alyvų g.</t>
  </si>
  <si>
    <t>4400-5868-5251</t>
  </si>
  <si>
    <t>4400-5868-5240</t>
  </si>
  <si>
    <t>C</t>
  </si>
  <si>
    <t xml:space="preserve">
4400-5868-5262
</t>
  </si>
  <si>
    <t>RD7101</t>
  </si>
  <si>
    <t>Ežero g.</t>
  </si>
  <si>
    <t>Karčemos</t>
  </si>
  <si>
    <t xml:space="preserve">4400-5587-2738  </t>
  </si>
  <si>
    <t xml:space="preserve">4400-5587-2749 </t>
  </si>
  <si>
    <t>4400-5587-2727</t>
  </si>
  <si>
    <t>RD7102</t>
  </si>
  <si>
    <t>Pravažiavimas tarp Ramybės ir Ežero gatvių</t>
  </si>
  <si>
    <t>RD7103</t>
  </si>
  <si>
    <t>Pravažiavimas tarp Ežero, Ramybės ir draugystės gatvių</t>
  </si>
  <si>
    <t>RD7104</t>
  </si>
  <si>
    <t>Pravažiavimas tarp Ežero ir Ramybės gatvių</t>
  </si>
  <si>
    <t>RD7105</t>
  </si>
  <si>
    <t>Draugystės g.</t>
  </si>
  <si>
    <t>RD7106</t>
  </si>
  <si>
    <t>Ramybės g.</t>
  </si>
  <si>
    <t>RD7107</t>
  </si>
  <si>
    <t>4400-5855-1578</t>
  </si>
  <si>
    <t>RD7108</t>
  </si>
  <si>
    <t>4400-5855-1589</t>
  </si>
  <si>
    <t>RD7109</t>
  </si>
  <si>
    <t>4400-5446-8138</t>
  </si>
  <si>
    <t>RD7110</t>
  </si>
  <si>
    <t>4400-5855-1596</t>
  </si>
  <si>
    <t>RD7111</t>
  </si>
  <si>
    <t xml:space="preserve">Vyturių g. </t>
  </si>
  <si>
    <t>Miežaičiai</t>
  </si>
  <si>
    <t>4400-5550-6866</t>
  </si>
  <si>
    <t>RD7112</t>
  </si>
  <si>
    <t xml:space="preserve">Sodų g. </t>
  </si>
  <si>
    <t>4400-5550-6900</t>
  </si>
  <si>
    <t>RD7113</t>
  </si>
  <si>
    <t>Kurų g.</t>
  </si>
  <si>
    <t>Šniūraičiai</t>
  </si>
  <si>
    <t xml:space="preserve">4400-5468-2270  </t>
  </si>
  <si>
    <t>4400-5468-2266</t>
  </si>
  <si>
    <t>RD7114</t>
  </si>
  <si>
    <t>4400-5468-2252</t>
  </si>
  <si>
    <t>4400-5468-2249</t>
  </si>
  <si>
    <t>RD7115</t>
  </si>
  <si>
    <t>4400-5550-6911</t>
  </si>
  <si>
    <t>RD7116</t>
  </si>
  <si>
    <t>4400-5468-2227</t>
  </si>
  <si>
    <t>RD7117</t>
  </si>
  <si>
    <t>Radviliškio g.</t>
  </si>
  <si>
    <t>4400-5468-2238</t>
  </si>
  <si>
    <t>RD7118</t>
  </si>
  <si>
    <t>Radviliškio g. a</t>
  </si>
  <si>
    <t>RD7119</t>
  </si>
  <si>
    <t>Vyšnių g.</t>
  </si>
  <si>
    <t>4400-5550-6922</t>
  </si>
  <si>
    <t>RD7120</t>
  </si>
  <si>
    <t>Voskoniai</t>
  </si>
  <si>
    <t>4400-5468-2192</t>
  </si>
  <si>
    <t>RD7121</t>
  </si>
  <si>
    <t>Privažiavimas prie Liepų g. namų</t>
  </si>
  <si>
    <t>RD7122</t>
  </si>
  <si>
    <t>Privažiavimas prie Parko g. gyvenamųjų namų</t>
  </si>
  <si>
    <t>Vaiduliai</t>
  </si>
  <si>
    <t>4400-5418-1841</t>
  </si>
  <si>
    <t>RD7123</t>
  </si>
  <si>
    <t>Vaidulių g.</t>
  </si>
  <si>
    <t>4400-5418-1828</t>
  </si>
  <si>
    <t>RD7124</t>
  </si>
  <si>
    <t>4400-5418-1796</t>
  </si>
  <si>
    <t>RD7125</t>
  </si>
  <si>
    <t>Linksmoji g.</t>
  </si>
  <si>
    <t>RD7126</t>
  </si>
  <si>
    <t>Mažaičių g.</t>
  </si>
  <si>
    <t>Aukštelkai</t>
  </si>
  <si>
    <t>4400-5587-2627</t>
  </si>
  <si>
    <t>RD7127</t>
  </si>
  <si>
    <t>4400-5587-2650</t>
  </si>
  <si>
    <t>RD7128</t>
  </si>
  <si>
    <t>Miško g.</t>
  </si>
  <si>
    <t>4400-5587-2649</t>
  </si>
  <si>
    <t>RD7129</t>
  </si>
  <si>
    <t>4400-5587-2670</t>
  </si>
  <si>
    <t>RD7130</t>
  </si>
  <si>
    <t>Klevų g.</t>
  </si>
  <si>
    <t>4400-5587-2681</t>
  </si>
  <si>
    <t>RD7131</t>
  </si>
  <si>
    <t>Užuožerių g.</t>
  </si>
  <si>
    <t>4400-5587-2692</t>
  </si>
  <si>
    <t>RD7132</t>
  </si>
  <si>
    <t>Kriaukėnų g.</t>
  </si>
  <si>
    <t>4400-5587-2705</t>
  </si>
  <si>
    <t>RD7133</t>
  </si>
  <si>
    <t>4400-5587-2716</t>
  </si>
  <si>
    <t>RD7134</t>
  </si>
  <si>
    <t>Miško  g.</t>
  </si>
  <si>
    <t>4400-5587-2638</t>
  </si>
  <si>
    <t>RD7135</t>
  </si>
  <si>
    <t>4400-5605-2043</t>
  </si>
  <si>
    <t>RD7136</t>
  </si>
  <si>
    <t xml:space="preserve">4400-5605-2121  </t>
  </si>
  <si>
    <t>4400-5605-2132</t>
  </si>
  <si>
    <t>RD7137</t>
  </si>
  <si>
    <t>Vėzgės g.</t>
  </si>
  <si>
    <t>4400-5605-2054</t>
  </si>
  <si>
    <t>RD7138</t>
  </si>
  <si>
    <t>Liaudiškių g.</t>
  </si>
  <si>
    <t>4400-5605-2065</t>
  </si>
  <si>
    <t>RD7139</t>
  </si>
  <si>
    <t>Stadiono g.</t>
  </si>
  <si>
    <t>4400-5605-2076</t>
  </si>
  <si>
    <t>RD7140</t>
  </si>
  <si>
    <t>4400-5477-4697</t>
  </si>
  <si>
    <t>RD7141</t>
  </si>
  <si>
    <t>4400-5477-4753</t>
  </si>
  <si>
    <t>RD7142</t>
  </si>
  <si>
    <t xml:space="preserve">4400-5477-4786   </t>
  </si>
  <si>
    <t>4400-5477-4775</t>
  </si>
  <si>
    <t>RD7143</t>
  </si>
  <si>
    <t>Karžygių g.</t>
  </si>
  <si>
    <t xml:space="preserve">4400-5477-4800    </t>
  </si>
  <si>
    <t>4400-5477-4797</t>
  </si>
  <si>
    <t>RD7144</t>
  </si>
  <si>
    <t>Kalnelio Gražioniai</t>
  </si>
  <si>
    <t>4400-5477-4812</t>
  </si>
  <si>
    <t>RD7145</t>
  </si>
  <si>
    <t>4400-5605-2087</t>
  </si>
  <si>
    <t>RD7146</t>
  </si>
  <si>
    <t>Kaštonų g.</t>
  </si>
  <si>
    <t>4400-5605-2098</t>
  </si>
  <si>
    <t>RD7147</t>
  </si>
  <si>
    <t>4400-5605-2108</t>
  </si>
  <si>
    <t>RD7148</t>
  </si>
  <si>
    <t>Privažiavimas prie Liepų g. gyvenamųjų namų</t>
  </si>
  <si>
    <t>4400-5587-2664</t>
  </si>
  <si>
    <t>RD7150</t>
  </si>
  <si>
    <t>Privažiavimas prie Grinkiškio g. gyvenamųjų namų</t>
  </si>
  <si>
    <t>Skėmiai</t>
  </si>
  <si>
    <t>4400-5456-2754</t>
  </si>
  <si>
    <t>RD7151</t>
  </si>
  <si>
    <t>Privažiavimas prie Kėdainių g. gyvenamųjų namų</t>
  </si>
  <si>
    <t>4400-5456-2506</t>
  </si>
  <si>
    <t>RD7152</t>
  </si>
  <si>
    <t>Kėdainių g.</t>
  </si>
  <si>
    <t>RD7153</t>
  </si>
  <si>
    <t>Privažiavimas prie Alyvų g.</t>
  </si>
  <si>
    <t>4400-5456-2528</t>
  </si>
  <si>
    <t>RD7154</t>
  </si>
  <si>
    <t>4400-5456-2539</t>
  </si>
  <si>
    <t>RD7155</t>
  </si>
  <si>
    <t>4400-5456-2550</t>
  </si>
  <si>
    <t>RD7156</t>
  </si>
  <si>
    <t>RD7157</t>
  </si>
  <si>
    <t>4400-5456-2582</t>
  </si>
  <si>
    <t>RD7158</t>
  </si>
  <si>
    <t>4400-5456-2652</t>
  </si>
  <si>
    <t>RD7159</t>
  </si>
  <si>
    <t>Privažiavimas prie Beržų g. gyvenamųjų namų</t>
  </si>
  <si>
    <t>4400-5456-2693</t>
  </si>
  <si>
    <t>RD7160</t>
  </si>
  <si>
    <t>Lakštingalų g.</t>
  </si>
  <si>
    <t>4400-5456-2760</t>
  </si>
  <si>
    <t>RD7161</t>
  </si>
  <si>
    <t>Privažiavimas prie Skėmių pramogų ir šokių salės nuo Beržų g.</t>
  </si>
  <si>
    <t>4400-5456-2782</t>
  </si>
  <si>
    <t>RD7162</t>
  </si>
  <si>
    <t>Privažiavimas prie Skėmių pramogų ir šokių salės nuo Kėdainių g.</t>
  </si>
  <si>
    <t>4400-5456-2839</t>
  </si>
  <si>
    <t>RD7163</t>
  </si>
  <si>
    <t>Privažiavimas prie Kėdainių g. daugiabučių gyvenamųjų namų</t>
  </si>
  <si>
    <t>4400-5456-2856</t>
  </si>
  <si>
    <t>RD7170</t>
  </si>
  <si>
    <t>Pociūnėliai</t>
  </si>
  <si>
    <t>4400-5505-9373</t>
  </si>
  <si>
    <t>RD7171</t>
  </si>
  <si>
    <t>4400-5505-9462</t>
  </si>
  <si>
    <t>RD7172</t>
  </si>
  <si>
    <t>Žiedo g. akligatvis</t>
  </si>
  <si>
    <t>4400-5505-9484</t>
  </si>
  <si>
    <t>RD7173</t>
  </si>
  <si>
    <t>Pociūnėliaii</t>
  </si>
  <si>
    <t>4400-5505-2992</t>
  </si>
  <si>
    <t>RD7174</t>
  </si>
  <si>
    <t>4400-5632-4424</t>
  </si>
  <si>
    <t>RD7175</t>
  </si>
  <si>
    <t>Pravažiavimas tarp Naujosios ir Krekenagos g.</t>
  </si>
  <si>
    <t>4400-5632-4479</t>
  </si>
  <si>
    <t>RD7176</t>
  </si>
  <si>
    <t>Valmančių g.</t>
  </si>
  <si>
    <t xml:space="preserve">4400-5632-4546   </t>
  </si>
  <si>
    <t>4400-5632-4557</t>
  </si>
  <si>
    <t>RD7177</t>
  </si>
  <si>
    <t>Krekenavos g.</t>
  </si>
  <si>
    <t>4400-5632-4602</t>
  </si>
  <si>
    <t>RD7178</t>
  </si>
  <si>
    <t>Simoniškių g.</t>
  </si>
  <si>
    <t>4400-5632-4613</t>
  </si>
  <si>
    <t>RD7179</t>
  </si>
  <si>
    <t>Liaudos g.</t>
  </si>
  <si>
    <t>4400-5632-4646</t>
  </si>
  <si>
    <t>RD7180</t>
  </si>
  <si>
    <t>Privažiavimas prie Lauko g. gyvenamųjų namų</t>
  </si>
  <si>
    <t>4400-5632-4680</t>
  </si>
  <si>
    <t>RD7181</t>
  </si>
  <si>
    <t>Garduvos g.</t>
  </si>
  <si>
    <t>4400-5632-4724</t>
  </si>
  <si>
    <t>RD7190</t>
  </si>
  <si>
    <t>Grinkiškis</t>
  </si>
  <si>
    <t>4400-5401-1417</t>
  </si>
  <si>
    <t>RD7191</t>
  </si>
  <si>
    <t>RD7192</t>
  </si>
  <si>
    <t>4400-5402-8449</t>
  </si>
  <si>
    <t>RD7193</t>
  </si>
  <si>
    <t xml:space="preserve">4400-5401-1460  </t>
  </si>
  <si>
    <t xml:space="preserve">4400-5401-1450 </t>
  </si>
  <si>
    <t>4400-5401-1471</t>
  </si>
  <si>
    <t>RD7194</t>
  </si>
  <si>
    <t>Pravažiavimas tarp Tilto ir Pašušvio g.</t>
  </si>
  <si>
    <t>4400-4445-4237</t>
  </si>
  <si>
    <t>RD7195</t>
  </si>
  <si>
    <t>Kapų g.</t>
  </si>
  <si>
    <t>4400-5401-7599</t>
  </si>
  <si>
    <t>RD7196</t>
  </si>
  <si>
    <t>Pravažiavimas tarp Tilto ir Kapų g.</t>
  </si>
  <si>
    <t>RD7197</t>
  </si>
  <si>
    <t>4400-5402-5635</t>
  </si>
  <si>
    <t>RD7198</t>
  </si>
  <si>
    <t>4400-5401-3177</t>
  </si>
  <si>
    <t>RD7199</t>
  </si>
  <si>
    <t>Apvažiavimas aplink Grinkiškio aikštę</t>
  </si>
  <si>
    <t>RD7200</t>
  </si>
  <si>
    <t>4400-5468-6581</t>
  </si>
  <si>
    <t>RD7201</t>
  </si>
  <si>
    <t>Slėnio g.</t>
  </si>
  <si>
    <t>4400-5468-6627</t>
  </si>
  <si>
    <t>RD7203</t>
  </si>
  <si>
    <t>Siauroji g.</t>
  </si>
  <si>
    <t>4400-5403-5920</t>
  </si>
  <si>
    <t>RD7204</t>
  </si>
  <si>
    <t>Privažiavimas prie Šušvės</t>
  </si>
  <si>
    <t>4400-5403-3048</t>
  </si>
  <si>
    <t>RD7205</t>
  </si>
  <si>
    <t>Kęstučio g.</t>
  </si>
  <si>
    <t>Žeimiai</t>
  </si>
  <si>
    <t>RD7496</t>
  </si>
  <si>
    <t>Privažiavimas prie Pašušvio g. gyvenamųjų namų</t>
  </si>
  <si>
    <t>4400-5401-7600</t>
  </si>
  <si>
    <t>RD7497</t>
  </si>
  <si>
    <t>Malūno g.</t>
  </si>
  <si>
    <t>Šiaulėnai</t>
  </si>
  <si>
    <t>4400-2197-1355</t>
  </si>
  <si>
    <t>RD7498</t>
  </si>
  <si>
    <t>RD7499</t>
  </si>
  <si>
    <t>Privažiavimas prie Tirulių kapinių</t>
  </si>
  <si>
    <t>Tyruliai</t>
  </si>
  <si>
    <t>4400-5378-7725</t>
  </si>
  <si>
    <t>RD7501</t>
  </si>
  <si>
    <t>Vyturių g.</t>
  </si>
  <si>
    <t>Acokavai</t>
  </si>
  <si>
    <t>RD7502</t>
  </si>
  <si>
    <t>RD7503</t>
  </si>
  <si>
    <t>Vilties g.</t>
  </si>
  <si>
    <t>RD7504</t>
  </si>
  <si>
    <t>Saulėtėkio g.</t>
  </si>
  <si>
    <t>RD7505</t>
  </si>
  <si>
    <t>RD7506</t>
  </si>
  <si>
    <t>RD7507</t>
  </si>
  <si>
    <t xml:space="preserve">Kalnelių g. </t>
  </si>
  <si>
    <t>Šiaulaičiai</t>
  </si>
  <si>
    <t>RD7508</t>
  </si>
  <si>
    <t>4400-2197-1366</t>
  </si>
  <si>
    <t>RD7509</t>
  </si>
  <si>
    <t>RD7510</t>
  </si>
  <si>
    <t>Tytuvėnų g.</t>
  </si>
  <si>
    <t>4400-2195-2327</t>
  </si>
  <si>
    <t>RD7511</t>
  </si>
  <si>
    <t>RD7512</t>
  </si>
  <si>
    <t>RD7513</t>
  </si>
  <si>
    <t>RD7514</t>
  </si>
  <si>
    <t>Paupio g.</t>
  </si>
  <si>
    <t>RD7515</t>
  </si>
  <si>
    <t>RD7516</t>
  </si>
  <si>
    <t>RD7517</t>
  </si>
  <si>
    <t>Vlado Tiškaus g.</t>
  </si>
  <si>
    <t>RD7518</t>
  </si>
  <si>
    <t>Sulinkių g.</t>
  </si>
  <si>
    <t>RD7519</t>
  </si>
  <si>
    <t>RD7520</t>
  </si>
  <si>
    <t>Timonių g.</t>
  </si>
  <si>
    <t>4400-2197-8858</t>
  </si>
  <si>
    <t>RD7521</t>
  </si>
  <si>
    <t>Kalnūgalio g.</t>
  </si>
  <si>
    <t>RD7522</t>
  </si>
  <si>
    <t>Papušynys</t>
  </si>
  <si>
    <t>4400-5435-7152</t>
  </si>
  <si>
    <t>RD7523</t>
  </si>
  <si>
    <t>Tuopų g.</t>
  </si>
  <si>
    <t>4400-5435-6373</t>
  </si>
  <si>
    <t>RD7524</t>
  </si>
  <si>
    <t>Pravažiavimas tarp Tuopų ir Žiedų g.</t>
  </si>
  <si>
    <t xml:space="preserve">  IVv</t>
  </si>
  <si>
    <t>4400-5435-7105</t>
  </si>
  <si>
    <t>RD7525</t>
  </si>
  <si>
    <t>Žiedų g.</t>
  </si>
  <si>
    <t>4400-5435-6420</t>
  </si>
  <si>
    <t>RD7526</t>
  </si>
  <si>
    <t>Privažiavimas prie Saulėtekio g.</t>
  </si>
  <si>
    <t>4400-5435-7127</t>
  </si>
  <si>
    <t>RD7527</t>
  </si>
  <si>
    <t>Rasų g.</t>
  </si>
  <si>
    <t>4400-5435-6240</t>
  </si>
  <si>
    <t>RD7528</t>
  </si>
  <si>
    <t>Žvejų g.</t>
  </si>
  <si>
    <t>4400-5356-1414</t>
  </si>
  <si>
    <t>RD7529</t>
  </si>
  <si>
    <t>Gomertos g.</t>
  </si>
  <si>
    <t>Šaukotas</t>
  </si>
  <si>
    <t>4400-5408-9024</t>
  </si>
  <si>
    <t>RD7530</t>
  </si>
  <si>
    <t>4400-5408-9088</t>
  </si>
  <si>
    <t>RD7531</t>
  </si>
  <si>
    <t>Tamošiškių g.</t>
  </si>
  <si>
    <t>4400-5408-9180</t>
  </si>
  <si>
    <t>RD7532</t>
  </si>
  <si>
    <t>RD7533</t>
  </si>
  <si>
    <t>4400-5408-8992</t>
  </si>
  <si>
    <t>RD7534</t>
  </si>
  <si>
    <t>4400-5408-9192</t>
  </si>
  <si>
    <t>RD7535</t>
  </si>
  <si>
    <t>RD7536</t>
  </si>
  <si>
    <t>Šermukšnių g.</t>
  </si>
  <si>
    <t>4400-5408-9279</t>
  </si>
  <si>
    <t>RD7538</t>
  </si>
  <si>
    <t>Dirželiškio g.</t>
  </si>
  <si>
    <t>4400-5408-8938</t>
  </si>
  <si>
    <t>RD7539</t>
  </si>
  <si>
    <t>Pakalnučių g.</t>
  </si>
  <si>
    <t>4400-5408-9035</t>
  </si>
  <si>
    <t>RD7540</t>
  </si>
  <si>
    <t>4400-5408-9057</t>
  </si>
  <si>
    <t>RD7541</t>
  </si>
  <si>
    <t>RD7542</t>
  </si>
  <si>
    <t>4400-5408-8949</t>
  </si>
  <si>
    <t>RD7544</t>
  </si>
  <si>
    <t>4400-5408-9179</t>
  </si>
  <si>
    <t>RD7545</t>
  </si>
  <si>
    <t>Nirtaičiai</t>
  </si>
  <si>
    <t>4400-5468-2216</t>
  </si>
  <si>
    <t>RD7546</t>
  </si>
  <si>
    <t>4400-5468-2205</t>
  </si>
  <si>
    <t>RD7547</t>
  </si>
  <si>
    <t>Skynimų g.</t>
  </si>
  <si>
    <t>Daugėlaičiai</t>
  </si>
  <si>
    <t>4400-5462-7279</t>
  </si>
  <si>
    <t>RD7548</t>
  </si>
  <si>
    <t>4400-5462-7284</t>
  </si>
  <si>
    <t>RD7549</t>
  </si>
  <si>
    <t>4400-5462-7224</t>
  </si>
  <si>
    <t>RD7550</t>
  </si>
  <si>
    <t>RD7551</t>
  </si>
  <si>
    <t>4400-5462-7257</t>
  </si>
  <si>
    <t>RD7552</t>
  </si>
  <si>
    <t>Plento g.</t>
  </si>
  <si>
    <t>4400-5462-7268</t>
  </si>
  <si>
    <t>RD7553</t>
  </si>
  <si>
    <t>Pravažiavimas tarp Plento ir Miško g.</t>
  </si>
  <si>
    <t>4400-5462-7313</t>
  </si>
  <si>
    <t>RD7554</t>
  </si>
  <si>
    <t>Pataušio g.</t>
  </si>
  <si>
    <t>4400-5462-7298</t>
  </si>
  <si>
    <t>RD7555</t>
  </si>
  <si>
    <t>Privažiavimas į Daugėlaičius nuo kelio 148</t>
  </si>
  <si>
    <t>4400-5462-7302</t>
  </si>
  <si>
    <t>RD7556</t>
  </si>
  <si>
    <t>P.Bagdonavičiaus g.</t>
  </si>
  <si>
    <t xml:space="preserve">4400-5378-7690    </t>
  </si>
  <si>
    <t>4400-5669-9278</t>
  </si>
  <si>
    <t>RD7557</t>
  </si>
  <si>
    <t>Žalgirio g.</t>
  </si>
  <si>
    <t>4400-5378-7703</t>
  </si>
  <si>
    <t>RD7558</t>
  </si>
  <si>
    <t xml:space="preserve">4400-5378-7714    </t>
  </si>
  <si>
    <t>4400-5669-9380</t>
  </si>
  <si>
    <t>RD7559</t>
  </si>
  <si>
    <t xml:space="preserve">4400-5378-7736    </t>
  </si>
  <si>
    <t xml:space="preserve">4400-5668-5630    </t>
  </si>
  <si>
    <t>4400-5668-5640</t>
  </si>
  <si>
    <t>RD7560</t>
  </si>
  <si>
    <t>Ligoninės g.</t>
  </si>
  <si>
    <t>4400-5378-7758</t>
  </si>
  <si>
    <t>RD7561</t>
  </si>
  <si>
    <t>4400-5378-7790</t>
  </si>
  <si>
    <t>RD7562</t>
  </si>
  <si>
    <t>Polekėlė</t>
  </si>
  <si>
    <t>4400-5649-7319</t>
  </si>
  <si>
    <t>RD7563</t>
  </si>
  <si>
    <t>4400-5649-7295</t>
  </si>
  <si>
    <t>RD7564</t>
  </si>
  <si>
    <t>4400-5649-1157</t>
  </si>
  <si>
    <t>RD7565</t>
  </si>
  <si>
    <t>Privažiavimas prie Čiutekių k. nuo Pievų g.</t>
  </si>
  <si>
    <t>4400-5605-2343</t>
  </si>
  <si>
    <t>RD7566</t>
  </si>
  <si>
    <t>4400-5649-1980</t>
  </si>
  <si>
    <t>RD7567</t>
  </si>
  <si>
    <t>Jonaitiškiai</t>
  </si>
  <si>
    <t>4400-5283-8910</t>
  </si>
  <si>
    <t>RD7568</t>
  </si>
  <si>
    <t>Kunigiškiai</t>
  </si>
  <si>
    <t>4400-5513-9154</t>
  </si>
  <si>
    <t>RD7569</t>
  </si>
  <si>
    <t>Privažiavimas prie Čiutelių kaimo nuo Pievų gatvės</t>
  </si>
  <si>
    <t>Pakiršinys</t>
  </si>
  <si>
    <t>RD7570</t>
  </si>
  <si>
    <t>Beržoto g.</t>
  </si>
  <si>
    <t>4400-5408-4516</t>
  </si>
  <si>
    <t>RD7571</t>
  </si>
  <si>
    <t>Vainiūnai</t>
  </si>
  <si>
    <t>4400-5958-6060</t>
  </si>
  <si>
    <t>RD7572</t>
  </si>
  <si>
    <t>Upelio g.</t>
  </si>
  <si>
    <t>4400-5408-4538</t>
  </si>
  <si>
    <t>RD7573</t>
  </si>
  <si>
    <t>RD7574</t>
  </si>
  <si>
    <t>Stoties g.</t>
  </si>
  <si>
    <t>4400-5408-5557</t>
  </si>
  <si>
    <t>RD7575</t>
  </si>
  <si>
    <t>4400-5958-6074</t>
  </si>
  <si>
    <t>RD7576</t>
  </si>
  <si>
    <t>4400-5388-6956</t>
  </si>
  <si>
    <t>RD7577</t>
  </si>
  <si>
    <t>RD7578</t>
  </si>
  <si>
    <t>4400-5958-6104</t>
  </si>
  <si>
    <t>RD7580</t>
  </si>
  <si>
    <t>4400-5408-5668</t>
  </si>
  <si>
    <t>RD7581</t>
  </si>
  <si>
    <t>4400-5958-6091</t>
  </si>
  <si>
    <t>RD7582</t>
  </si>
  <si>
    <t>RD7583</t>
  </si>
  <si>
    <t>Baisogalos gel. stotis</t>
  </si>
  <si>
    <t>RD7584</t>
  </si>
  <si>
    <t>Palonai</t>
  </si>
  <si>
    <t>4400-5408-5702</t>
  </si>
  <si>
    <t>RD7585</t>
  </si>
  <si>
    <t>Lelijų g.</t>
  </si>
  <si>
    <t>Ds*</t>
  </si>
  <si>
    <t>4400-5410-0373</t>
  </si>
  <si>
    <t>RD7586</t>
  </si>
  <si>
    <t>Pienių g.</t>
  </si>
  <si>
    <t>4400-5410-0495</t>
  </si>
  <si>
    <t>RD7587</t>
  </si>
  <si>
    <t>Pakrantės g.</t>
  </si>
  <si>
    <t>4400-5526-0185</t>
  </si>
  <si>
    <t>RD7588</t>
  </si>
  <si>
    <t>4400-5413-0419</t>
  </si>
  <si>
    <t>RD7589</t>
  </si>
  <si>
    <t>Privažiavimas prie Polonų g.gyvenamųjų namų</t>
  </si>
  <si>
    <t>RD7590</t>
  </si>
  <si>
    <t>Pravažiavimas tarp Polonų ir Pievų g.</t>
  </si>
  <si>
    <t>RD7591</t>
  </si>
  <si>
    <t>RD7592</t>
  </si>
  <si>
    <t>Baisogala</t>
  </si>
  <si>
    <t>4400-5410-1749</t>
  </si>
  <si>
    <t>RD7593</t>
  </si>
  <si>
    <t>Žemaitės g.</t>
  </si>
  <si>
    <t>4400-5388-6978</t>
  </si>
  <si>
    <t>RD7594</t>
  </si>
  <si>
    <t>4400-5958-6159</t>
  </si>
  <si>
    <t>RD7595</t>
  </si>
  <si>
    <t>Bijūnų g.</t>
  </si>
  <si>
    <t>4400-5388-6989</t>
  </si>
  <si>
    <t>RD7596</t>
  </si>
  <si>
    <t>4400-5387-3482</t>
  </si>
  <si>
    <t>RD7597</t>
  </si>
  <si>
    <t xml:space="preserve">4400-5388-6996      </t>
  </si>
  <si>
    <t>4400-5482-1720</t>
  </si>
  <si>
    <t>RD7598</t>
  </si>
  <si>
    <t>A.Vienuolio g.</t>
  </si>
  <si>
    <t>4400-5413-0432</t>
  </si>
  <si>
    <t>RD7599</t>
  </si>
  <si>
    <t>4400-5410-1838</t>
  </si>
  <si>
    <t>RD7600</t>
  </si>
  <si>
    <t>4400-5388-6912</t>
  </si>
  <si>
    <t>RD7601</t>
  </si>
  <si>
    <t>Grinkiškio g.</t>
  </si>
  <si>
    <t>4400-5958-6126</t>
  </si>
  <si>
    <t>RD7602</t>
  </si>
  <si>
    <t>Maironio g.</t>
  </si>
  <si>
    <t>4400-5958-6137</t>
  </si>
  <si>
    <t>RD7603</t>
  </si>
  <si>
    <t>C2</t>
  </si>
  <si>
    <t>4400-2840-1943</t>
  </si>
  <si>
    <t>RD7604</t>
  </si>
  <si>
    <t>R. Žebenkos g.</t>
  </si>
  <si>
    <t>4400-5002-8592</t>
  </si>
  <si>
    <t>RD7605</t>
  </si>
  <si>
    <t>4400-5413-0440</t>
  </si>
  <si>
    <t>RD7606</t>
  </si>
  <si>
    <t>Pravažiavimas tarp Dvaro ir R. Žebenkos g.</t>
  </si>
  <si>
    <t>RD7607</t>
  </si>
  <si>
    <t>4400-5958-6148</t>
  </si>
  <si>
    <t>RD7608</t>
  </si>
  <si>
    <t>4400-5962-6154</t>
  </si>
  <si>
    <t>RD7609</t>
  </si>
  <si>
    <t>Taikos g.</t>
  </si>
  <si>
    <t>4400-5958-4486</t>
  </si>
  <si>
    <t>RD7610</t>
  </si>
  <si>
    <t>S.Nėries g.</t>
  </si>
  <si>
    <t>4400-5823-1988</t>
  </si>
  <si>
    <t>RD7611</t>
  </si>
  <si>
    <t>J.Biliūno g.</t>
  </si>
  <si>
    <t>4400-2217-3880</t>
  </si>
  <si>
    <t>RD7613</t>
  </si>
  <si>
    <t xml:space="preserve">Pravažiavimas iš Kapų g. į J. Biliūno g. </t>
  </si>
  <si>
    <t>RD7614</t>
  </si>
  <si>
    <t>RD7615</t>
  </si>
  <si>
    <t>RD7616</t>
  </si>
  <si>
    <t>Šviesos g.</t>
  </si>
  <si>
    <t>Kubiliūnai</t>
  </si>
  <si>
    <t>4400-5533-8691</t>
  </si>
  <si>
    <t>RD7617</t>
  </si>
  <si>
    <t>Kiršino g. akligatvis</t>
  </si>
  <si>
    <t>Dauderiai</t>
  </si>
  <si>
    <t>4400-5413-0534</t>
  </si>
  <si>
    <t>RD7618</t>
  </si>
  <si>
    <t>Kiršino g.</t>
  </si>
  <si>
    <t>RD7619</t>
  </si>
  <si>
    <t>Augmėnai</t>
  </si>
  <si>
    <t>4400-5958-4497</t>
  </si>
  <si>
    <t>RD7620</t>
  </si>
  <si>
    <t>Privažiavimas prie Baisogalos kapinių nuo Kapų g.</t>
  </si>
  <si>
    <t>RD7621</t>
  </si>
  <si>
    <t>Baukų g.</t>
  </si>
  <si>
    <t>Šeduva</t>
  </si>
  <si>
    <t>4400-5316-1432</t>
  </si>
  <si>
    <t>RD7622</t>
  </si>
  <si>
    <t>4400-5315-5669</t>
  </si>
  <si>
    <t>RD7623</t>
  </si>
  <si>
    <t>Topolių g.</t>
  </si>
  <si>
    <t>4400-5334-9385</t>
  </si>
  <si>
    <t>RD7624</t>
  </si>
  <si>
    <t>4400-5314-8720</t>
  </si>
  <si>
    <t>RD7625</t>
  </si>
  <si>
    <t>Šaltinio g.</t>
  </si>
  <si>
    <t>4400-5314-6059</t>
  </si>
  <si>
    <t>RD7626</t>
  </si>
  <si>
    <t xml:space="preserve">4400-5316-9198   </t>
  </si>
  <si>
    <t>4400-5327-9313</t>
  </si>
  <si>
    <t>RD7627</t>
  </si>
  <si>
    <t>4400-5314-8814</t>
  </si>
  <si>
    <t>RD7628</t>
  </si>
  <si>
    <t>Vilniaus g.</t>
  </si>
  <si>
    <t xml:space="preserve">4400-5327-9324    </t>
  </si>
  <si>
    <t>4400-5316-9310</t>
  </si>
  <si>
    <t>RD7629</t>
  </si>
  <si>
    <t>Paniauduvės g.</t>
  </si>
  <si>
    <t>4400-5316-4098</t>
  </si>
  <si>
    <t>RD7630</t>
  </si>
  <si>
    <t>Pakruojo g.</t>
  </si>
  <si>
    <t>4400-5316-4035</t>
  </si>
  <si>
    <t>RD7631</t>
  </si>
  <si>
    <t>Šiaulėnų g.</t>
  </si>
  <si>
    <t>4400-5315-3409</t>
  </si>
  <si>
    <t>RD7632</t>
  </si>
  <si>
    <t>4400-5335-3387</t>
  </si>
  <si>
    <t>RD7633</t>
  </si>
  <si>
    <t>Vakoniškio g.</t>
  </si>
  <si>
    <t>4400-5336-7272</t>
  </si>
  <si>
    <t>RD7634</t>
  </si>
  <si>
    <t>Privažiavimas prie fermų nuo Šiaulėnų g.</t>
  </si>
  <si>
    <t>4400-5517-6426</t>
  </si>
  <si>
    <t>RD7635</t>
  </si>
  <si>
    <t>Vėriškių g.</t>
  </si>
  <si>
    <t>4400-5336-7383</t>
  </si>
  <si>
    <t>RD7636</t>
  </si>
  <si>
    <t>4400-5154-5987</t>
  </si>
  <si>
    <t>RD7637</t>
  </si>
  <si>
    <t>Kaštonų a.</t>
  </si>
  <si>
    <t>4400-5337-2782</t>
  </si>
  <si>
    <t>RD7638</t>
  </si>
  <si>
    <t>Privažiavimas prie Soporto g. nuo Kėdainių g.</t>
  </si>
  <si>
    <t>RD7639</t>
  </si>
  <si>
    <t>Sporto skg.</t>
  </si>
  <si>
    <t>4400-5515-9658</t>
  </si>
  <si>
    <t>RD7640</t>
  </si>
  <si>
    <t>Bažnyčios g.</t>
  </si>
  <si>
    <t>4400-5316-1454</t>
  </si>
  <si>
    <t>RD7641</t>
  </si>
  <si>
    <t>Laisvės aikštė</t>
  </si>
  <si>
    <t>RD7642</t>
  </si>
  <si>
    <t>4400-5457-5592</t>
  </si>
  <si>
    <t>RD7643</t>
  </si>
  <si>
    <t>Aukštaičių g.</t>
  </si>
  <si>
    <t>4400-5315-5690</t>
  </si>
  <si>
    <t>RD7644</t>
  </si>
  <si>
    <t>Geležinkelininkų  g.</t>
  </si>
  <si>
    <t>4400-5336-8791</t>
  </si>
  <si>
    <t>RD7645</t>
  </si>
  <si>
    <t>Progimnazijos g.</t>
  </si>
  <si>
    <t>4400-5335-2202</t>
  </si>
  <si>
    <t>RD7647</t>
  </si>
  <si>
    <t>J. Margalio g.</t>
  </si>
  <si>
    <t>4400-5336-1689</t>
  </si>
  <si>
    <t>RD7648</t>
  </si>
  <si>
    <t>Kotiškio g.</t>
  </si>
  <si>
    <t xml:space="preserve">4400-5337-2882  </t>
  </si>
  <si>
    <t>4400-5337-2871</t>
  </si>
  <si>
    <t>RD7649</t>
  </si>
  <si>
    <t>4400-5338-4884</t>
  </si>
  <si>
    <t>RD7650</t>
  </si>
  <si>
    <t>4400-5337-3590</t>
  </si>
  <si>
    <t>RD7651</t>
  </si>
  <si>
    <t>Liepų aikštė</t>
  </si>
  <si>
    <t>4400-5336-9967</t>
  </si>
  <si>
    <t>RD7652</t>
  </si>
  <si>
    <t>4400-5155-2115</t>
  </si>
  <si>
    <t>RD7653</t>
  </si>
  <si>
    <t>RD7654</t>
  </si>
  <si>
    <t>Pilies g.</t>
  </si>
  <si>
    <t>4400-5338-4895</t>
  </si>
  <si>
    <t>RD7655</t>
  </si>
  <si>
    <t>Gintaro g.</t>
  </si>
  <si>
    <t>4400-5515-5403</t>
  </si>
  <si>
    <t>RD7656</t>
  </si>
  <si>
    <t>Pilies takas</t>
  </si>
  <si>
    <t>4400-5316-1410</t>
  </si>
  <si>
    <t>RD7657</t>
  </si>
  <si>
    <t>4400-5336-6486</t>
  </si>
  <si>
    <t>RD7658</t>
  </si>
  <si>
    <t>Žilionių g.</t>
  </si>
  <si>
    <t>4400-5314-8264</t>
  </si>
  <si>
    <t>RD7659</t>
  </si>
  <si>
    <t>Ringužio g.</t>
  </si>
  <si>
    <t>4400-5336-9901</t>
  </si>
  <si>
    <t>RD7660</t>
  </si>
  <si>
    <t>Privažiavimas prie Vytauto g. 70A</t>
  </si>
  <si>
    <t>4400-5336-3761</t>
  </si>
  <si>
    <t>RD7661</t>
  </si>
  <si>
    <t>Jaunystės g.</t>
  </si>
  <si>
    <t>4400-5413-2579</t>
  </si>
  <si>
    <t>Sodų 5-oji g.</t>
  </si>
  <si>
    <t xml:space="preserve">4400-5958-4502  </t>
  </si>
  <si>
    <t>4400-5958-4516</t>
  </si>
  <si>
    <t>RD7663</t>
  </si>
  <si>
    <t>4400-5336-7372</t>
  </si>
  <si>
    <t>RD7664</t>
  </si>
  <si>
    <t>Naujosios gatvės skg.</t>
  </si>
  <si>
    <t>4400-5336-6500</t>
  </si>
  <si>
    <t>RD7665</t>
  </si>
  <si>
    <t>4400-5338-3743</t>
  </si>
  <si>
    <t>RD7666</t>
  </si>
  <si>
    <t>Privažiavimas prie  Vytauto g. 89A</t>
  </si>
  <si>
    <t>4400-5516-5700</t>
  </si>
  <si>
    <t>RD7667</t>
  </si>
  <si>
    <t>Sporto g. privažiavimas prie Sporto g. 2</t>
  </si>
  <si>
    <t>4400-5516-5665</t>
  </si>
  <si>
    <t>RD7701</t>
  </si>
  <si>
    <t>Vaitiekūnai</t>
  </si>
  <si>
    <t>4400-5402-1757</t>
  </si>
  <si>
    <t>RD7702</t>
  </si>
  <si>
    <t>4400-5471-9694</t>
  </si>
  <si>
    <t>RD7703</t>
  </si>
  <si>
    <t xml:space="preserve">4400-5468-6649       </t>
  </si>
  <si>
    <t>RD7704</t>
  </si>
  <si>
    <t>Bokšto g.</t>
  </si>
  <si>
    <t>4400-5402-5668</t>
  </si>
  <si>
    <t>RD7705</t>
  </si>
  <si>
    <t>4400-5403-6307</t>
  </si>
  <si>
    <t>RD7706</t>
  </si>
  <si>
    <t>4400-5403-2907</t>
  </si>
  <si>
    <t>RD7707</t>
  </si>
  <si>
    <t>Tarailio g.</t>
  </si>
  <si>
    <t>4400-5402-8270</t>
  </si>
  <si>
    <t>RD7752</t>
  </si>
  <si>
    <t>Gražiškių g.</t>
  </si>
  <si>
    <t>Šašiai</t>
  </si>
  <si>
    <t>4400-5401-1282</t>
  </si>
  <si>
    <t>RD7801</t>
  </si>
  <si>
    <t>Sidariai</t>
  </si>
  <si>
    <t>RD7802</t>
  </si>
  <si>
    <t>RD7803</t>
  </si>
  <si>
    <t>RD7804</t>
  </si>
  <si>
    <t>RD7851</t>
  </si>
  <si>
    <t>4400-5380-1422</t>
  </si>
  <si>
    <t>RD7852</t>
  </si>
  <si>
    <t>Laukelio g.</t>
  </si>
  <si>
    <t>4400-5380-6863</t>
  </si>
  <si>
    <t>RD7853</t>
  </si>
  <si>
    <t>Skutiškio g.</t>
  </si>
  <si>
    <t>4400-5381-9608</t>
  </si>
  <si>
    <t>RD7901</t>
  </si>
  <si>
    <t>Valatkoniai</t>
  </si>
  <si>
    <t>4400-5413-2613</t>
  </si>
  <si>
    <t>RD7910</t>
  </si>
  <si>
    <t>Parduotuvės</t>
  </si>
  <si>
    <t>4400-5402-8281</t>
  </si>
  <si>
    <t>RD7911</t>
  </si>
  <si>
    <t>Privažiavimas prie Lauko g. 25</t>
  </si>
  <si>
    <t>RD7912</t>
  </si>
  <si>
    <t>Privažiavimas prie Grinkiškio dvaro sodybos</t>
  </si>
  <si>
    <t>RD7913</t>
  </si>
  <si>
    <t>Privažiavimas prie Grinkiškio dvaro sodybos tvenkinių</t>
  </si>
  <si>
    <t>RD7914</t>
  </si>
  <si>
    <t>RD7915</t>
  </si>
  <si>
    <t>Privažiavimas prie Šušvės g. gyvenamųjų namų</t>
  </si>
  <si>
    <t>4400-5401-6280</t>
  </si>
  <si>
    <t>RD7916</t>
  </si>
  <si>
    <t>Įvažiavimas į daugiabučių kiemus</t>
  </si>
  <si>
    <t>RD7917</t>
  </si>
  <si>
    <t xml:space="preserve">4400-5567-6176  </t>
  </si>
  <si>
    <t>4400-5403-6294</t>
  </si>
  <si>
    <t>RD7918</t>
  </si>
  <si>
    <t xml:space="preserve">Privažiavimas prie Tvenkinėlio g. 2 nuo Beržų g. </t>
  </si>
  <si>
    <t>RD7919</t>
  </si>
  <si>
    <t xml:space="preserve">Tvenkinėlio g. </t>
  </si>
  <si>
    <t>4400-5401-0830</t>
  </si>
  <si>
    <t>RD7920</t>
  </si>
  <si>
    <t>Aušros g.</t>
  </si>
  <si>
    <t>4400-5402-5646</t>
  </si>
  <si>
    <t>RD7922</t>
  </si>
  <si>
    <t xml:space="preserve">Privažiavimas prie Dvaro g. gyvenamųjų namų </t>
  </si>
  <si>
    <t>4400-5402-8149</t>
  </si>
  <si>
    <t>RD7923</t>
  </si>
  <si>
    <t>Privažiavimas prie Dvaro g. 14</t>
  </si>
  <si>
    <t>RD7924</t>
  </si>
  <si>
    <t>RD7925</t>
  </si>
  <si>
    <t>Privažiavimas prie kapinių nuo bažnyčios</t>
  </si>
  <si>
    <t>4400-5403-6229</t>
  </si>
  <si>
    <t>RD7926</t>
  </si>
  <si>
    <t>Privažiavimas prie kapinių automobilių stovėjimo aikštelės</t>
  </si>
  <si>
    <t>RD7927</t>
  </si>
  <si>
    <t>Privažiavimas prie Dvaro g. 31</t>
  </si>
  <si>
    <t>RD7930</t>
  </si>
  <si>
    <t>4400-5342-5566</t>
  </si>
  <si>
    <t>RD7931</t>
  </si>
  <si>
    <t>Šušvės g. 12</t>
  </si>
  <si>
    <t>4400-5401-0863</t>
  </si>
  <si>
    <t>RD7932</t>
  </si>
  <si>
    <t>Privažiavimas prie laukų nuo Nepriklausomybės g.</t>
  </si>
  <si>
    <t>Mėnaičiai</t>
  </si>
  <si>
    <t>4400-1594-8464</t>
  </si>
  <si>
    <t>RD7933</t>
  </si>
  <si>
    <t>4400-1594-8653</t>
  </si>
  <si>
    <t>RD7941</t>
  </si>
  <si>
    <t>4400-5648-5152</t>
  </si>
  <si>
    <t>RD7942</t>
  </si>
  <si>
    <t>Gudesių g.</t>
  </si>
  <si>
    <t>4400-5648-5140</t>
  </si>
  <si>
    <t>RD8001</t>
  </si>
  <si>
    <t>Radviliškis</t>
  </si>
  <si>
    <t>4400-5008-5313</t>
  </si>
  <si>
    <t>RD8002</t>
  </si>
  <si>
    <t>S.Dariaus ir S.Girėno g.</t>
  </si>
  <si>
    <t xml:space="preserve">4400-5009-9575 </t>
  </si>
  <si>
    <t xml:space="preserve">4400-5009-9586  </t>
  </si>
  <si>
    <t xml:space="preserve">4400-4941-0057 </t>
  </si>
  <si>
    <t>RD8003</t>
  </si>
  <si>
    <t>Gedimino g.</t>
  </si>
  <si>
    <t>B2</t>
  </si>
  <si>
    <t>4400-5007-6790</t>
  </si>
  <si>
    <t>RD8004</t>
  </si>
  <si>
    <t>M. Mažvydo g.</t>
  </si>
  <si>
    <t xml:space="preserve">4400-5009-9597  </t>
  </si>
  <si>
    <t>4400-5009-9600</t>
  </si>
  <si>
    <t>RD8005</t>
  </si>
  <si>
    <t>Vaižganto g.</t>
  </si>
  <si>
    <t>4400-5548-2141</t>
  </si>
  <si>
    <t>RD8006</t>
  </si>
  <si>
    <t>Putinų g.</t>
  </si>
  <si>
    <t>4400-5472-7996</t>
  </si>
  <si>
    <t>RD8007</t>
  </si>
  <si>
    <t>Lygumų g.</t>
  </si>
  <si>
    <t>4400-5009-3704</t>
  </si>
  <si>
    <t>RD8008</t>
  </si>
  <si>
    <t xml:space="preserve">4400-5474-9742     </t>
  </si>
  <si>
    <t>4400-5474-9850</t>
  </si>
  <si>
    <t>RD8009</t>
  </si>
  <si>
    <t>Žemaičių g.</t>
  </si>
  <si>
    <t>4400-5474-0097</t>
  </si>
  <si>
    <t>RD8010</t>
  </si>
  <si>
    <t>4400-5474-2080</t>
  </si>
  <si>
    <t>RD8011</t>
  </si>
  <si>
    <t>Žilvičių</t>
  </si>
  <si>
    <t>4400-5474-2091</t>
  </si>
  <si>
    <t>RD8012</t>
  </si>
  <si>
    <t>Ramunių g.</t>
  </si>
  <si>
    <t>4400-5007-5840</t>
  </si>
  <si>
    <t>RD8013</t>
  </si>
  <si>
    <t>Karklų g.</t>
  </si>
  <si>
    <t>4400-5007-6870</t>
  </si>
  <si>
    <t>RD8014</t>
  </si>
  <si>
    <t>4400-5520-9371</t>
  </si>
  <si>
    <t>RD8015</t>
  </si>
  <si>
    <t>4400-1805-5939</t>
  </si>
  <si>
    <t>RD8016</t>
  </si>
  <si>
    <t>4400-5521-0516</t>
  </si>
  <si>
    <t>RD8017</t>
  </si>
  <si>
    <t>Bičiulių g.</t>
  </si>
  <si>
    <t xml:space="preserve">4400-5520-0763 </t>
  </si>
  <si>
    <t>4400-5520-0752</t>
  </si>
  <si>
    <t>RD8018</t>
  </si>
  <si>
    <t xml:space="preserve">4400-5520-0785 </t>
  </si>
  <si>
    <t>4400-5520-0818</t>
  </si>
  <si>
    <t>RD8019</t>
  </si>
  <si>
    <t>4400-5519-5687</t>
  </si>
  <si>
    <t>4400-5519-5698</t>
  </si>
  <si>
    <t>RD8020</t>
  </si>
  <si>
    <t xml:space="preserve">4400-5028-4194 </t>
  </si>
  <si>
    <t>4400-5048-3366</t>
  </si>
  <si>
    <t>RD8021</t>
  </si>
  <si>
    <t>4400-5519-5700</t>
  </si>
  <si>
    <t>RD8022</t>
  </si>
  <si>
    <t>4400-5521-5846</t>
  </si>
  <si>
    <t>RD8023</t>
  </si>
  <si>
    <t>Mažoji g.</t>
  </si>
  <si>
    <t>4400-5495-9849</t>
  </si>
  <si>
    <t>RD8024</t>
  </si>
  <si>
    <t>Puškino g.</t>
  </si>
  <si>
    <t>4400-5472-7485</t>
  </si>
  <si>
    <t>RD8025</t>
  </si>
  <si>
    <t>Birutės g.</t>
  </si>
  <si>
    <t>4400-5495-9881</t>
  </si>
  <si>
    <t>RD8026</t>
  </si>
  <si>
    <t>4400-5029-9755</t>
  </si>
  <si>
    <t>RD8027</t>
  </si>
  <si>
    <t>Lizdeikos g.</t>
  </si>
  <si>
    <t>4400-5029-9788</t>
  </si>
  <si>
    <t>RD8028</t>
  </si>
  <si>
    <t>4400-1790-7316</t>
  </si>
  <si>
    <t>RD8029</t>
  </si>
  <si>
    <t>Donelaičio g.</t>
  </si>
  <si>
    <t>4400-5495-3976</t>
  </si>
  <si>
    <t>RD8031</t>
  </si>
  <si>
    <t>Turgaus g.</t>
  </si>
  <si>
    <t xml:space="preserve">4400-5528-0367 </t>
  </si>
  <si>
    <t xml:space="preserve">4400-5528-0378 </t>
  </si>
  <si>
    <t>4400-5528-0389</t>
  </si>
  <si>
    <t>RD8032</t>
  </si>
  <si>
    <t>Trumpoji g.</t>
  </si>
  <si>
    <t>4400-5495-6286</t>
  </si>
  <si>
    <t>RD8033</t>
  </si>
  <si>
    <t>Privažiavimas prie Trumposios g. nuo M. Mažvydo g.</t>
  </si>
  <si>
    <t xml:space="preserve">4400-5629-1555     </t>
  </si>
  <si>
    <t>4400-5629-1566</t>
  </si>
  <si>
    <t>RD8034</t>
  </si>
  <si>
    <t>Kalinausko g.</t>
  </si>
  <si>
    <t>4400-5503-5462</t>
  </si>
  <si>
    <t>RD8035</t>
  </si>
  <si>
    <t>RD8036</t>
  </si>
  <si>
    <t>RD8037</t>
  </si>
  <si>
    <t>0 212</t>
  </si>
  <si>
    <t>RD8038</t>
  </si>
  <si>
    <t>Miško aikštės g.</t>
  </si>
  <si>
    <t>4400-5548-2096</t>
  </si>
  <si>
    <t>RD8039</t>
  </si>
  <si>
    <t>Vingėliškio g.</t>
  </si>
  <si>
    <t>4400-5611-7546</t>
  </si>
  <si>
    <t>RD8040</t>
  </si>
  <si>
    <t xml:space="preserve">4400-5312-3363    </t>
  </si>
  <si>
    <t xml:space="preserve"> D</t>
  </si>
  <si>
    <t>4400-5312-3352</t>
  </si>
  <si>
    <t>RD8041</t>
  </si>
  <si>
    <t>4400-5507-8582</t>
  </si>
  <si>
    <t>RD8042</t>
  </si>
  <si>
    <t>4400-5508-8787</t>
  </si>
  <si>
    <t>RD8043</t>
  </si>
  <si>
    <t>RD8044</t>
  </si>
  <si>
    <t>RD8045</t>
  </si>
  <si>
    <t>Vaisių g.</t>
  </si>
  <si>
    <t>Pagal projektą</t>
  </si>
  <si>
    <t>RD8046</t>
  </si>
  <si>
    <t xml:space="preserve">4400-5508-5162      </t>
  </si>
  <si>
    <t>4400-4860-4602 (formuojamas)</t>
  </si>
  <si>
    <t>RD8047</t>
  </si>
  <si>
    <t>RD8048</t>
  </si>
  <si>
    <t>4400-5513-8246</t>
  </si>
  <si>
    <t>RD8049</t>
  </si>
  <si>
    <t>Radvilų g.</t>
  </si>
  <si>
    <t>4400-5154-2162</t>
  </si>
  <si>
    <t>RD8050</t>
  </si>
  <si>
    <t>V.Kudirkos g.</t>
  </si>
  <si>
    <t>4400-5003-1253</t>
  </si>
  <si>
    <t>RD8051</t>
  </si>
  <si>
    <t>Pravažiavimas tarp Gedimino ir V. Kudirkos gatvių</t>
  </si>
  <si>
    <t>4400-5513-2195</t>
  </si>
  <si>
    <t>RD8052</t>
  </si>
  <si>
    <t>Strazdelio g.</t>
  </si>
  <si>
    <t>4400-5513-2851</t>
  </si>
  <si>
    <t>RD8053</t>
  </si>
  <si>
    <t>4400-5574-0748</t>
  </si>
  <si>
    <t>RD8054</t>
  </si>
  <si>
    <t>M.Valančiaus g.</t>
  </si>
  <si>
    <t>4400-5513-2862</t>
  </si>
  <si>
    <t>RD8055</t>
  </si>
  <si>
    <t>Trakų g.</t>
  </si>
  <si>
    <t>4400-5629-1544</t>
  </si>
  <si>
    <t>RD8056</t>
  </si>
  <si>
    <t>G.Sakalausko g.</t>
  </si>
  <si>
    <t>4400-5574-3207</t>
  </si>
  <si>
    <t>RD8057</t>
  </si>
  <si>
    <t>Kražių g.</t>
  </si>
  <si>
    <t>4400-5574-0664</t>
  </si>
  <si>
    <t>RD8058</t>
  </si>
  <si>
    <t>P.Eimučio g.</t>
  </si>
  <si>
    <t>4400-5574-0680</t>
  </si>
  <si>
    <t>RD8059</t>
  </si>
  <si>
    <t>4400-5537-1830</t>
  </si>
  <si>
    <t>RD8060</t>
  </si>
  <si>
    <t>J.Jaramino g.</t>
  </si>
  <si>
    <t xml:space="preserve">4400-5535-1292    </t>
  </si>
  <si>
    <t>4400-5535-1305</t>
  </si>
  <si>
    <t>RD8061</t>
  </si>
  <si>
    <t>Gražinos g.</t>
  </si>
  <si>
    <t>4400-5535-1405</t>
  </si>
  <si>
    <t>RD8062</t>
  </si>
  <si>
    <t>Vydūno g.</t>
  </si>
  <si>
    <t>4400-5535-5438</t>
  </si>
  <si>
    <t>RD8063</t>
  </si>
  <si>
    <t>Vasario 16-osios g.</t>
  </si>
  <si>
    <t>4400-5021-4265</t>
  </si>
  <si>
    <t>RD8064</t>
  </si>
  <si>
    <t>4400-5021-4287</t>
  </si>
  <si>
    <t>RD8065</t>
  </si>
  <si>
    <t>J.Jankaus g.</t>
  </si>
  <si>
    <t>4400-5537-1920</t>
  </si>
  <si>
    <t>RD8066</t>
  </si>
  <si>
    <t>Laisvės alėja</t>
  </si>
  <si>
    <t>4400-3987-5020        4400-5613-4251</t>
  </si>
  <si>
    <t>RD8067</t>
  </si>
  <si>
    <t>4400-5548-1222</t>
  </si>
  <si>
    <t>RD8068</t>
  </si>
  <si>
    <t>Prūdelio g.</t>
  </si>
  <si>
    <t>4400-5548-2163</t>
  </si>
  <si>
    <t>RD8069</t>
  </si>
  <si>
    <t>P. Vaičaičio g.</t>
  </si>
  <si>
    <t>4400-5548-2152</t>
  </si>
  <si>
    <t>RD8070</t>
  </si>
  <si>
    <t>Noreikos g.</t>
  </si>
  <si>
    <t>4400-5613-4262</t>
  </si>
  <si>
    <t>RD8071</t>
  </si>
  <si>
    <t>Tėvo Stanislovo g.</t>
  </si>
  <si>
    <t>4400-5548-2174</t>
  </si>
  <si>
    <t>RD8072</t>
  </si>
  <si>
    <t>4400-2767-4258</t>
  </si>
  <si>
    <t>RD8073</t>
  </si>
  <si>
    <t>4400-5548-3839</t>
  </si>
  <si>
    <t>RD8074</t>
  </si>
  <si>
    <t>Vytauto g.</t>
  </si>
  <si>
    <t>B</t>
  </si>
  <si>
    <t>4400-5627-8432</t>
  </si>
  <si>
    <t>RD8075</t>
  </si>
  <si>
    <t xml:space="preserve">4400-5574-3607 </t>
  </si>
  <si>
    <t>4400-5574-3618</t>
  </si>
  <si>
    <t>RD8076</t>
  </si>
  <si>
    <t>Vingio g.</t>
  </si>
  <si>
    <t xml:space="preserve">4400-5579-9481    </t>
  </si>
  <si>
    <t>4400-5579-9492</t>
  </si>
  <si>
    <t>RD8077</t>
  </si>
  <si>
    <t>4400-5579-9627</t>
  </si>
  <si>
    <t>RD8078</t>
  </si>
  <si>
    <t>V. Brazausko g.</t>
  </si>
  <si>
    <t>4400-4011-5332</t>
  </si>
  <si>
    <t>RD8079</t>
  </si>
  <si>
    <t>RD8080</t>
  </si>
  <si>
    <t>Širvintų g.</t>
  </si>
  <si>
    <t>4400-5579-9616</t>
  </si>
  <si>
    <t>RD8081</t>
  </si>
  <si>
    <t>Klaipėdos g.</t>
  </si>
  <si>
    <t>4400-5284-3319</t>
  </si>
  <si>
    <t>RD8082</t>
  </si>
  <si>
    <t>Giedraičių g.</t>
  </si>
  <si>
    <t>4400-5589-8684</t>
  </si>
  <si>
    <t>RD8083</t>
  </si>
  <si>
    <t>4400-5584-9362</t>
  </si>
  <si>
    <t>RD8084</t>
  </si>
  <si>
    <t>A.Povyliaus g.</t>
  </si>
  <si>
    <t>4400-5589-8558</t>
  </si>
  <si>
    <t>RD8086</t>
  </si>
  <si>
    <t>Alytaus g.</t>
  </si>
  <si>
    <t>4400-2811-0801</t>
  </si>
  <si>
    <t>RD8087</t>
  </si>
  <si>
    <t>R. Marijošiaus g.</t>
  </si>
  <si>
    <t xml:space="preserve">4400-5629-1400 </t>
  </si>
  <si>
    <t>4400-5629-1411</t>
  </si>
  <si>
    <t>RD8088</t>
  </si>
  <si>
    <t>Eibariškių g.</t>
  </si>
  <si>
    <t xml:space="preserve">4400-5629-1499   </t>
  </si>
  <si>
    <t xml:space="preserve">4400-5629-1500 </t>
  </si>
  <si>
    <t>4400-5629-1522</t>
  </si>
  <si>
    <t>4400-5629-1533</t>
  </si>
  <si>
    <t>RD8089</t>
  </si>
  <si>
    <t>Mindaugo g.</t>
  </si>
  <si>
    <t xml:space="preserve">4400-5629-1622 </t>
  </si>
  <si>
    <t>4400-5629-1633</t>
  </si>
  <si>
    <t>4400-5629-1644</t>
  </si>
  <si>
    <t>4400-5629-1655</t>
  </si>
  <si>
    <t>RD8090</t>
  </si>
  <si>
    <t>Saulėtekio g.</t>
  </si>
  <si>
    <t xml:space="preserve">4400-5629-1577 </t>
  </si>
  <si>
    <t>4400-5629-1588</t>
  </si>
  <si>
    <t>4400-5629-1599</t>
  </si>
  <si>
    <t>RD8091</t>
  </si>
  <si>
    <t>Mėlydų g.</t>
  </si>
  <si>
    <t>4400-5551-5798</t>
  </si>
  <si>
    <t>RD8092</t>
  </si>
  <si>
    <t>Obelėlės g.</t>
  </si>
  <si>
    <t>4400-2256-8863</t>
  </si>
  <si>
    <t>RD8093</t>
  </si>
  <si>
    <t>Giraitės g.</t>
  </si>
  <si>
    <t>4400-5613-4273</t>
  </si>
  <si>
    <t>RD8094</t>
  </si>
  <si>
    <t>Kovo 11-osios g.</t>
  </si>
  <si>
    <t>4400-2810-2643</t>
  </si>
  <si>
    <t>RD8095</t>
  </si>
  <si>
    <t>Nepriklausomybės g.</t>
  </si>
  <si>
    <t>RD8096</t>
  </si>
  <si>
    <t>4400-5555-3412</t>
  </si>
  <si>
    <t>Naujakurių g.</t>
  </si>
  <si>
    <t>RD8098</t>
  </si>
  <si>
    <t>Savanorių g.</t>
  </si>
  <si>
    <t>4400-5555-3301</t>
  </si>
  <si>
    <t>RD8099</t>
  </si>
  <si>
    <t>4400-5627-8300</t>
  </si>
  <si>
    <t>RD8100</t>
  </si>
  <si>
    <t>4400-5551-9998</t>
  </si>
  <si>
    <t>RD8101</t>
  </si>
  <si>
    <t>4400-5551-4679</t>
  </si>
  <si>
    <t>RD8102</t>
  </si>
  <si>
    <t>Talkininkų g.</t>
  </si>
  <si>
    <t>4400-5552-0020</t>
  </si>
  <si>
    <t>RD8103</t>
  </si>
  <si>
    <t>4400-5613-4284</t>
  </si>
  <si>
    <t>RD8104</t>
  </si>
  <si>
    <t>J.Marcinkevičiaus g.</t>
  </si>
  <si>
    <t>4400-1801-0601</t>
  </si>
  <si>
    <t>RD8105</t>
  </si>
  <si>
    <t>Valstiečių  g.</t>
  </si>
  <si>
    <t>4400-5613-4295</t>
  </si>
  <si>
    <t>RD8106</t>
  </si>
  <si>
    <t>4400-5613-4308</t>
  </si>
  <si>
    <t>RD8107</t>
  </si>
  <si>
    <t>Jovaro g.</t>
  </si>
  <si>
    <t>4400-5613-4608</t>
  </si>
  <si>
    <t>RD8108</t>
  </si>
  <si>
    <t>Vytenio g.</t>
  </si>
  <si>
    <t>4400-5191-0806</t>
  </si>
  <si>
    <t>RD8109</t>
  </si>
  <si>
    <t>Stiklo g.</t>
  </si>
  <si>
    <t>4400-5613-4619</t>
  </si>
  <si>
    <t>RD8110</t>
  </si>
  <si>
    <t>Darbininkų g.</t>
  </si>
  <si>
    <t>4400-5613-4620</t>
  </si>
  <si>
    <t>RD8111</t>
  </si>
  <si>
    <t xml:space="preserve">Privažiavimas prie Vitenio g. nuo J. Marcinkevičiaus g. </t>
  </si>
  <si>
    <t>4400-5551-5254</t>
  </si>
  <si>
    <t>RD8112</t>
  </si>
  <si>
    <t xml:space="preserve">Privažiavimas prie Vaižganto g. nuo Stiklo g. </t>
  </si>
  <si>
    <t>4400-5613-4632</t>
  </si>
  <si>
    <t>RD8113</t>
  </si>
  <si>
    <t>P. Lukšio g.</t>
  </si>
  <si>
    <t>4400-5613-4640</t>
  </si>
  <si>
    <t>RD8114</t>
  </si>
  <si>
    <t>Pašvaistės g.</t>
  </si>
  <si>
    <t xml:space="preserve">4400-5613-4651    </t>
  </si>
  <si>
    <t>4400-5613-4662</t>
  </si>
  <si>
    <t>RD8115</t>
  </si>
  <si>
    <t>Biliūno g.</t>
  </si>
  <si>
    <t>4400-3100-2114</t>
  </si>
  <si>
    <t>RD8116</t>
  </si>
  <si>
    <t>4400-5551-5598</t>
  </si>
  <si>
    <t>RD8117</t>
  </si>
  <si>
    <t>4400-5497-8011</t>
  </si>
  <si>
    <t>RD8118</t>
  </si>
  <si>
    <t>4400-5497-8100</t>
  </si>
  <si>
    <t>RD8119</t>
  </si>
  <si>
    <t xml:space="preserve">Privažiavimas prie A9 kelio nuo Maironio g. </t>
  </si>
  <si>
    <t>4400-5523-6382</t>
  </si>
  <si>
    <t>RD8120</t>
  </si>
  <si>
    <t>Gamyklos g.</t>
  </si>
  <si>
    <t>4400-5523-1850</t>
  </si>
  <si>
    <t>RD8121</t>
  </si>
  <si>
    <t>4400-5629-2714</t>
  </si>
  <si>
    <t>RD8123</t>
  </si>
  <si>
    <t>4400-5523-6414</t>
  </si>
  <si>
    <t>RD8124</t>
  </si>
  <si>
    <t>Žolynų g.</t>
  </si>
  <si>
    <t>4400-5523-1860</t>
  </si>
  <si>
    <t>RD8125</t>
  </si>
  <si>
    <t>4400-5534-2471</t>
  </si>
  <si>
    <t>RD8126</t>
  </si>
  <si>
    <t>Privažiavimas prie Stiklo g. nuo Vaižganto g.</t>
  </si>
  <si>
    <t>4400-5523-6347</t>
  </si>
  <si>
    <t>RD8127</t>
  </si>
  <si>
    <t>Privažiavimas prie Šiaulių g. gyvenamųjų namų</t>
  </si>
  <si>
    <t>RD8128</t>
  </si>
  <si>
    <t>Miško a.</t>
  </si>
  <si>
    <t>4400-5523-0252</t>
  </si>
  <si>
    <t>RD8129</t>
  </si>
  <si>
    <t>RD8130</t>
  </si>
  <si>
    <t>Privažiavimas prie Geležinkelio g. nuo Dariaus ir Girėno g.</t>
  </si>
  <si>
    <t>4400-5548-1599</t>
  </si>
  <si>
    <t>RD8131</t>
  </si>
  <si>
    <t>Geležinkelio g.</t>
  </si>
  <si>
    <t>4400-5534-6893</t>
  </si>
  <si>
    <t>RD8132</t>
  </si>
  <si>
    <t>Transporto g.</t>
  </si>
  <si>
    <t>4400-5563-8745</t>
  </si>
  <si>
    <t>RD8133</t>
  </si>
  <si>
    <t>Durpių g.</t>
  </si>
  <si>
    <t>D1-D2</t>
  </si>
  <si>
    <t>RD8134</t>
  </si>
  <si>
    <t>S.Daukanto g.</t>
  </si>
  <si>
    <t>4400-1805-6058</t>
  </si>
  <si>
    <t>RD8135</t>
  </si>
  <si>
    <t>J.Basanavičiaus g.</t>
  </si>
  <si>
    <t>4400-5534-2506</t>
  </si>
  <si>
    <t>RD8136</t>
  </si>
  <si>
    <t>Daujočių g.</t>
  </si>
  <si>
    <t>4400-5597-7674</t>
  </si>
  <si>
    <t>RD8137</t>
  </si>
  <si>
    <t>RD8138</t>
  </si>
  <si>
    <t>Spindulio g.</t>
  </si>
  <si>
    <t>4400-5599-9161</t>
  </si>
  <si>
    <t>RD8139</t>
  </si>
  <si>
    <t>Privažiavimas prie kapinių nuo Gedimino g.</t>
  </si>
  <si>
    <t>4400-5598-7892</t>
  </si>
  <si>
    <t>RD8140</t>
  </si>
  <si>
    <t>Apžvažiavimas aplink Radviliškio miesto kapines</t>
  </si>
  <si>
    <t>4400-5599-7723</t>
  </si>
  <si>
    <t>RD8141</t>
  </si>
  <si>
    <t>Radmės g.</t>
  </si>
  <si>
    <t>4400-5548-5499</t>
  </si>
  <si>
    <t>RD8142</t>
  </si>
  <si>
    <t>Priemiesčio g.</t>
  </si>
  <si>
    <t>RD8143</t>
  </si>
  <si>
    <t>RD8144</t>
  </si>
  <si>
    <t>Skirjočių g.</t>
  </si>
  <si>
    <t xml:space="preserve">4400-5874-3789  </t>
  </si>
  <si>
    <t>4400-5874-3767</t>
  </si>
  <si>
    <t>RD8145</t>
  </si>
  <si>
    <t>Pramonės g.</t>
  </si>
  <si>
    <t>4400-5563-1264</t>
  </si>
  <si>
    <t>RD8146</t>
  </si>
  <si>
    <t>Malūno a.</t>
  </si>
  <si>
    <t>4400-5548-8147</t>
  </si>
  <si>
    <t>RD8147</t>
  </si>
  <si>
    <t>RD8148</t>
  </si>
  <si>
    <t>Privažiavimas prie Lieoų g. gyvenamųjų namų</t>
  </si>
  <si>
    <t>RD8149</t>
  </si>
  <si>
    <t>A. Vienuolio g.</t>
  </si>
  <si>
    <t>4400-5533-4464</t>
  </si>
  <si>
    <t>RD8151</t>
  </si>
  <si>
    <t>4400-5413-4728</t>
  </si>
  <si>
    <t>RD8152</t>
  </si>
  <si>
    <t>Privažiavimas prie Parko g. 16</t>
  </si>
  <si>
    <t>RD8156</t>
  </si>
  <si>
    <t>RD8157</t>
  </si>
  <si>
    <t>RD8158</t>
  </si>
  <si>
    <t>Serbentėlės 1-oji g.</t>
  </si>
  <si>
    <t>RD8159</t>
  </si>
  <si>
    <t>Privažiavimas prie Baisogalos dvaro pastatų</t>
  </si>
  <si>
    <t>RD8160</t>
  </si>
  <si>
    <t>4400-5413-6886</t>
  </si>
  <si>
    <t>RD8163</t>
  </si>
  <si>
    <t xml:space="preserve">4400-5650-6917 </t>
  </si>
  <si>
    <t>4400-5650-6940</t>
  </si>
  <si>
    <t>RD8164</t>
  </si>
  <si>
    <t>Juozo Šarausko g.</t>
  </si>
  <si>
    <t>4400-5413-6924</t>
  </si>
  <si>
    <t>RD8165</t>
  </si>
  <si>
    <t>Privažiavimas prie Mokyklos g. gyvenamųjų namų</t>
  </si>
  <si>
    <t>RD8166</t>
  </si>
  <si>
    <t>4400-5435-6295</t>
  </si>
  <si>
    <t>RD8168</t>
  </si>
  <si>
    <t>Privažiavimas prie Mokyklos g. 1</t>
  </si>
  <si>
    <t>4400-5513-2608</t>
  </si>
  <si>
    <t>RD8169</t>
  </si>
  <si>
    <t>Privažiavimas prie Šaukoto mokyklos</t>
  </si>
  <si>
    <t>4400-5513-2619</t>
  </si>
  <si>
    <t>RD8170</t>
  </si>
  <si>
    <t>Privažiavimas prie Šiaulėnų g. gyvenamųjų namų</t>
  </si>
  <si>
    <t>4400-5534-7358</t>
  </si>
  <si>
    <t>RD8171</t>
  </si>
  <si>
    <t>RD8173</t>
  </si>
  <si>
    <t>Privažiavimas prie Ropokalnio g. 1 nuo Vartų g.</t>
  </si>
  <si>
    <t>RD8174</t>
  </si>
  <si>
    <t>Privažiavimas prie Vartų g. 1</t>
  </si>
  <si>
    <t>RD8177</t>
  </si>
  <si>
    <t>Įvažiavimas į Žiedo g. iš Kiemo g.</t>
  </si>
  <si>
    <t>RD8178</t>
  </si>
  <si>
    <t>Privažiavimas prie Arimaičių g.  gyvenamųjų namų</t>
  </si>
  <si>
    <t>4400-5537-8488</t>
  </si>
  <si>
    <t>RD8180</t>
  </si>
  <si>
    <t>Privažiavimas prie Arimaičių g. daugiabučių gyvenamųjų namų</t>
  </si>
  <si>
    <t>RD8181</t>
  </si>
  <si>
    <t>4400-5537-8477</t>
  </si>
  <si>
    <t>RD8182</t>
  </si>
  <si>
    <t>Privažiavimas prie Žaliosios g. gyvenamųjų namų</t>
  </si>
  <si>
    <t>4400-5337-0111</t>
  </si>
  <si>
    <t>RD8183</t>
  </si>
  <si>
    <t>Privažiavimas prie SB "Užuovėja"</t>
  </si>
  <si>
    <t>4400-5337-9852</t>
  </si>
  <si>
    <t>RD8185</t>
  </si>
  <si>
    <t>Apvažiavimas aplink Šeduvos kapines</t>
  </si>
  <si>
    <t>RD8186</t>
  </si>
  <si>
    <t xml:space="preserve">Privažiavimas prie Taikos g. nuo Pakruojo g. </t>
  </si>
  <si>
    <t>4400-5339-0804</t>
  </si>
  <si>
    <t>RD8187</t>
  </si>
  <si>
    <t>Privažiavimas prie Sodų g. gyvenamųjų namų nuo Plento g.</t>
  </si>
  <si>
    <t>RD8188</t>
  </si>
  <si>
    <t>RD8189</t>
  </si>
  <si>
    <t>4400-5330-3661</t>
  </si>
  <si>
    <t>RD8190</t>
  </si>
  <si>
    <t>Privažiavimas prie Topolių g. gyvenamųjų namų</t>
  </si>
  <si>
    <t>4400-5336-9578</t>
  </si>
  <si>
    <t>RD8191</t>
  </si>
  <si>
    <t>4400-5338-5481</t>
  </si>
  <si>
    <t>RD8192</t>
  </si>
  <si>
    <t>RD8193</t>
  </si>
  <si>
    <t>Privažiavimas prie Kėdainių g. 75B</t>
  </si>
  <si>
    <t>RD8194</t>
  </si>
  <si>
    <t>Privažiavimas nuo Progimnazijos g. prie Žvejų g.</t>
  </si>
  <si>
    <t>4400-5517-6448</t>
  </si>
  <si>
    <t>RD8197</t>
  </si>
  <si>
    <t>Privažiavimas prie Progimnazijos g. daugiabučių nuo Kotiškio g.</t>
  </si>
  <si>
    <t>RD8198</t>
  </si>
  <si>
    <t>Raguvėlės</t>
  </si>
  <si>
    <t>4400-5467-0584</t>
  </si>
  <si>
    <t>RD8199</t>
  </si>
  <si>
    <t>Privažiavimas prie Raguvėlės g. nuo Laisvės a.</t>
  </si>
  <si>
    <t>4400-5466-7620</t>
  </si>
  <si>
    <t>RD8200</t>
  </si>
  <si>
    <t>4400-5314-8375</t>
  </si>
  <si>
    <t>RD8201</t>
  </si>
  <si>
    <t xml:space="preserve">4400-5462-5638    </t>
  </si>
  <si>
    <t>RD8202</t>
  </si>
  <si>
    <t>4400-5462-5640</t>
  </si>
  <si>
    <t>RD8204</t>
  </si>
  <si>
    <t>Privažiavimas prie Vėriškių g. gyvenamųjų namų</t>
  </si>
  <si>
    <t>4400-5457-2202</t>
  </si>
  <si>
    <t>RD8205</t>
  </si>
  <si>
    <t>4400-5457-2180</t>
  </si>
  <si>
    <t>RD8206</t>
  </si>
  <si>
    <t>RD8209</t>
  </si>
  <si>
    <t>4400-5457-2179</t>
  </si>
  <si>
    <t>RD8300</t>
  </si>
  <si>
    <t>RD8301</t>
  </si>
  <si>
    <t>RD8302</t>
  </si>
  <si>
    <t>Privažiavimas prie Kėdainių g. daugiabučių gyvenamųjų namų nuo Žilionių g.</t>
  </si>
  <si>
    <t>RD8304</t>
  </si>
  <si>
    <t>RD8305</t>
  </si>
  <si>
    <t>Privažiavimas prie Draugystės g. daugiabučių gyvenamųjų namų</t>
  </si>
  <si>
    <t>RD8306</t>
  </si>
  <si>
    <t>Privažiavimas prie Sodų g. gyvenamųjų namų</t>
  </si>
  <si>
    <t>RD8308</t>
  </si>
  <si>
    <t>Privažiavimas prie Sulinkių g. gyvenamųjų namų</t>
  </si>
  <si>
    <t>RD8309</t>
  </si>
  <si>
    <t>Privažiavimas prie Šiaulėnų Marcelino Šikšnio gimnazijos stadiono</t>
  </si>
  <si>
    <t>RD8310</t>
  </si>
  <si>
    <t>Privažiavimas prie kapinių nuo Žaliosios g.</t>
  </si>
  <si>
    <t>RD8311</t>
  </si>
  <si>
    <t>RD8312</t>
  </si>
  <si>
    <t>Privažiavimas prie kapinių nuo Dvaro g.</t>
  </si>
  <si>
    <t>RD8313</t>
  </si>
  <si>
    <t>4400-5568-2921</t>
  </si>
  <si>
    <t>RD8315</t>
  </si>
  <si>
    <t>RD8316</t>
  </si>
  <si>
    <t>Mokyklos g. 32</t>
  </si>
  <si>
    <t>4400-5403-1702</t>
  </si>
  <si>
    <t>RD8317</t>
  </si>
  <si>
    <t>Privažiavimas prie Gulbinų hidroelektrinės</t>
  </si>
  <si>
    <t xml:space="preserve">4400-5547-8807    </t>
  </si>
  <si>
    <t>4400-5547-8829</t>
  </si>
  <si>
    <t>RD8318</t>
  </si>
  <si>
    <t>4400-1594-8686</t>
  </si>
  <si>
    <t>RD8319</t>
  </si>
  <si>
    <t>Privažiavimas prie Spindulio g. 6</t>
  </si>
  <si>
    <t>RD8320</t>
  </si>
  <si>
    <t>Privažiavimas prie Grinkiškio vasaros estrados</t>
  </si>
  <si>
    <t>4400-5477-4831</t>
  </si>
  <si>
    <t>RD8321</t>
  </si>
  <si>
    <t>Privažiavimas prie kapinių nuo Kapų g.</t>
  </si>
  <si>
    <t>RD8322</t>
  </si>
  <si>
    <t xml:space="preserve">Privažiavimas prie Noručių g. gyvenamųjų nuo Sodų g. </t>
  </si>
  <si>
    <t>RD8323</t>
  </si>
  <si>
    <t>Privažiavimas prie Pušyno g. gyvenamųjų namų</t>
  </si>
  <si>
    <t>RD8327</t>
  </si>
  <si>
    <t>4400-5512-3022</t>
  </si>
  <si>
    <t>RD8329</t>
  </si>
  <si>
    <t>Privažiavimas prie Ąžuolų g. gyvenamųjų namų</t>
  </si>
  <si>
    <t>4400-5512-3030</t>
  </si>
  <si>
    <t>RD8330</t>
  </si>
  <si>
    <t>Privažiavimas prie priešgaisrinio tvenkinio</t>
  </si>
  <si>
    <t>4400-5512-3041</t>
  </si>
  <si>
    <t>RD8332</t>
  </si>
  <si>
    <t xml:space="preserve">Privažiavimas prie S. Daukanto g. gyvenamųjų namų </t>
  </si>
  <si>
    <t>4400-5548-9977</t>
  </si>
  <si>
    <t>RD8334</t>
  </si>
  <si>
    <t>Privažiavimas prie Žironų g. 5B</t>
  </si>
  <si>
    <t>4400-5654-0973</t>
  </si>
  <si>
    <t>RD8335</t>
  </si>
  <si>
    <t>Sodininkų g.</t>
  </si>
  <si>
    <t>4400-5644-4667</t>
  </si>
  <si>
    <t>RD8336</t>
  </si>
  <si>
    <t xml:space="preserve">Savanorių g. </t>
  </si>
  <si>
    <t>4400-5680-4416</t>
  </si>
  <si>
    <t>RD8337</t>
  </si>
  <si>
    <t xml:space="preserve">4400-5653-8655  </t>
  </si>
  <si>
    <t>4400-6217-9871</t>
  </si>
  <si>
    <t>RD8338</t>
  </si>
  <si>
    <t>4400-5653-8666</t>
  </si>
  <si>
    <t>RD8339</t>
  </si>
  <si>
    <t>Privažiavimas prie Nepriklausomybės g. gyvenamųjų namų nuo Savanorių g.</t>
  </si>
  <si>
    <t>4400-5654-3021</t>
  </si>
  <si>
    <t>RD8340</t>
  </si>
  <si>
    <t>Privažiavimas prie Nepriklausomybės g. gyvenamųjų namų</t>
  </si>
  <si>
    <t>4400-5655-2920</t>
  </si>
  <si>
    <t>RD8341</t>
  </si>
  <si>
    <t>Privažiavimas prie Radviliškio technologijų ir verslo mokymo centro</t>
  </si>
  <si>
    <t>4400-5654-1038</t>
  </si>
  <si>
    <t>RD8342</t>
  </si>
  <si>
    <t>Privažiavimas prie vairavimo aikštelės</t>
  </si>
  <si>
    <t>4400-5654-1016</t>
  </si>
  <si>
    <t>RD8344</t>
  </si>
  <si>
    <t>Privažiavimas prie Giraitės g. gyvenamųjų namų</t>
  </si>
  <si>
    <t>RD8346</t>
  </si>
  <si>
    <t>Privažiavimas prie Talkininkų g. gyvenamųjų namų</t>
  </si>
  <si>
    <t>4400-5695-0319</t>
  </si>
  <si>
    <t>RD8347</t>
  </si>
  <si>
    <t>Privažiavimas prie Mindaugo g. gyvenamųjų namų</t>
  </si>
  <si>
    <t>4400-5694-9374</t>
  </si>
  <si>
    <t>RD8348</t>
  </si>
  <si>
    <t>4400-5695-0340</t>
  </si>
  <si>
    <t>RD8349</t>
  </si>
  <si>
    <t>Privažiavimas prie R. Marijošiaus g. gyvenamųjų namų</t>
  </si>
  <si>
    <t>RD8350</t>
  </si>
  <si>
    <t>Privažiavimas prie Poviliaus g. 3A</t>
  </si>
  <si>
    <t>RD8351</t>
  </si>
  <si>
    <t>Privažiavimas prie lopšelio-darželio "Eglutė"</t>
  </si>
  <si>
    <t>4400-5584-9395</t>
  </si>
  <si>
    <t>RD8352</t>
  </si>
  <si>
    <t>RD8353</t>
  </si>
  <si>
    <t>Versmės g.</t>
  </si>
  <si>
    <t>RD8354</t>
  </si>
  <si>
    <t>Privažiavimas prie kapinių nuo Vingėliškio g.</t>
  </si>
  <si>
    <t>4400-5633-1172</t>
  </si>
  <si>
    <t>RD8355</t>
  </si>
  <si>
    <t>Privažiavimas prie kapinių nuo SB "Bitutė"</t>
  </si>
  <si>
    <t>RD8357</t>
  </si>
  <si>
    <t>Privažiavimas prie Daujočių g. gyvenamųjų namų</t>
  </si>
  <si>
    <t>4400-5584-9408</t>
  </si>
  <si>
    <t>RD8358</t>
  </si>
  <si>
    <t>Privažiavimas prie SB "Pušelė" nuo Skirjočių g.</t>
  </si>
  <si>
    <t>4400-5584-9419</t>
  </si>
  <si>
    <t>RD8359</t>
  </si>
  <si>
    <t>Privažiavimas prie Skirjočių g. 3B</t>
  </si>
  <si>
    <t>4400-5584-9430</t>
  </si>
  <si>
    <t>RD8360</t>
  </si>
  <si>
    <t>Privažiavimas prie  Bokšto g. 7</t>
  </si>
  <si>
    <t>4400-5589-8569</t>
  </si>
  <si>
    <t>RD8361</t>
  </si>
  <si>
    <t>Privažiavimas prie Karklų g. 14 nuo Bokšto g.</t>
  </si>
  <si>
    <t>RD8362</t>
  </si>
  <si>
    <t>Privažiavimas prie degalinės</t>
  </si>
  <si>
    <t>4400-5589-8582</t>
  </si>
  <si>
    <t>RD8364</t>
  </si>
  <si>
    <t>RD8365</t>
  </si>
  <si>
    <t>Privažiavimas prie Ąžuolų g. gyvenamųjų namų nuo M. Mažvydo g.</t>
  </si>
  <si>
    <t>4400-5589-8590</t>
  </si>
  <si>
    <t>RD8366</t>
  </si>
  <si>
    <t>Privažiavimas prie K. Kalinausko g. 7A</t>
  </si>
  <si>
    <t>RD8367</t>
  </si>
  <si>
    <t>RD8368</t>
  </si>
  <si>
    <t>Privažiavimas prie Maironio g. gyvenamųjų namų</t>
  </si>
  <si>
    <t>4400-5629-7593</t>
  </si>
  <si>
    <t>RD8369</t>
  </si>
  <si>
    <t>4400-5629-7606</t>
  </si>
  <si>
    <t>RD8370</t>
  </si>
  <si>
    <t>4400-5629-7617</t>
  </si>
  <si>
    <t>RD8371</t>
  </si>
  <si>
    <t>Privažiavimas prie Žalgirio g. gyvenamųjų namų</t>
  </si>
  <si>
    <t>4400-5629-7628</t>
  </si>
  <si>
    <t>RD8372</t>
  </si>
  <si>
    <t>Privažiavimas prie Žemaitės g. gyvenamųjų namų</t>
  </si>
  <si>
    <t>4400-5629-7639</t>
  </si>
  <si>
    <t>RD8374</t>
  </si>
  <si>
    <t>Privažiavimas prie Radviliškio parapijos bendruomenės socialinių paslaugų centro</t>
  </si>
  <si>
    <t>4400-5629-7644</t>
  </si>
  <si>
    <t>RD8375</t>
  </si>
  <si>
    <t>Privažiavimas prie Radviliškio miesto kultūros centro</t>
  </si>
  <si>
    <t>4400-5629-7658</t>
  </si>
  <si>
    <t>RD8383</t>
  </si>
  <si>
    <t>4400-5629-7671</t>
  </si>
  <si>
    <t>RD8384</t>
  </si>
  <si>
    <t>Privažiavimas prie Žaliosios g. daugiabučio gyvenamojo namo</t>
  </si>
  <si>
    <t>4400-5629-7682</t>
  </si>
  <si>
    <t>RD8386</t>
  </si>
  <si>
    <t xml:space="preserve">Privažiavimas prie Vaižganto g. garažų </t>
  </si>
  <si>
    <t>RD8387</t>
  </si>
  <si>
    <t>Privažiavimas prie Vaižganto g.  gyvenamųjų namų</t>
  </si>
  <si>
    <t>4400-5629-7693</t>
  </si>
  <si>
    <t>RD8388</t>
  </si>
  <si>
    <t>Privažiavimas prie Vaižganto g. daugiabučių gyvenamųjų namų</t>
  </si>
  <si>
    <t>4400-5629-7706</t>
  </si>
  <si>
    <t>RD8389</t>
  </si>
  <si>
    <t>Privažiavimas prie J. Biliūno g. gyvenamųjų namų</t>
  </si>
  <si>
    <t>4400-5629-7717</t>
  </si>
  <si>
    <t>RD8390</t>
  </si>
  <si>
    <t>4400-5650-8600</t>
  </si>
  <si>
    <t>RD8391</t>
  </si>
  <si>
    <t>Privažiavimas prie Dariaus ir girėno g. gyvenamųjų namų</t>
  </si>
  <si>
    <t>4400-5629-7728</t>
  </si>
  <si>
    <t>RD8392</t>
  </si>
  <si>
    <t>Privažiavimas prie Geležinkelio g. 12</t>
  </si>
  <si>
    <t>4400-5650-8611</t>
  </si>
  <si>
    <t>RD8393</t>
  </si>
  <si>
    <t>Slėnio g. akligatvis</t>
  </si>
  <si>
    <t>4400-5629-7739</t>
  </si>
  <si>
    <t>RD8394</t>
  </si>
  <si>
    <t>Privažiavimas prie Radviliškio miesto autobusų parko</t>
  </si>
  <si>
    <t>4400-5629-7746</t>
  </si>
  <si>
    <t>RD8395</t>
  </si>
  <si>
    <t>RD8396</t>
  </si>
  <si>
    <t xml:space="preserve">4400-5380-1044  </t>
  </si>
  <si>
    <t>4400-5380-6909</t>
  </si>
  <si>
    <t>RD8397</t>
  </si>
  <si>
    <t>Privažiavimas prie Liaudos g. gyvenamųjų namų</t>
  </si>
  <si>
    <t>4400-5632-4735</t>
  </si>
  <si>
    <t>RD8398</t>
  </si>
  <si>
    <t>Privažiavimas prie laukų nuo Alyvų g.</t>
  </si>
  <si>
    <t>4400-5456-2871</t>
  </si>
  <si>
    <t>RD8401</t>
  </si>
  <si>
    <t>Privažiavimas prie Jaunimo g. 6</t>
  </si>
  <si>
    <t>RD8402</t>
  </si>
  <si>
    <t>Privažiavimas prie Grinkiškio žydų senųjų kapinių</t>
  </si>
  <si>
    <t>4400-5477-4875</t>
  </si>
  <si>
    <t>RD8403</t>
  </si>
  <si>
    <t xml:space="preserve">Privažiavimas prie Parko g. gyvenamųjų namų </t>
  </si>
  <si>
    <t>RD8404</t>
  </si>
  <si>
    <t>Ąžuolų a.</t>
  </si>
  <si>
    <t>4400-5457-5570</t>
  </si>
  <si>
    <t>RD8405</t>
  </si>
  <si>
    <t>Privažiavimas prie Alksniupių mokyklos nuo Algirdo g.</t>
  </si>
  <si>
    <t>4400-5512-3052</t>
  </si>
  <si>
    <t>RD8406</t>
  </si>
  <si>
    <t>4400-5514-2264</t>
  </si>
  <si>
    <t>RD8407</t>
  </si>
  <si>
    <t>Privažiavimas prie Stadiono nuo Skutiškio g.</t>
  </si>
  <si>
    <t>RD8408</t>
  </si>
  <si>
    <t>RD8409</t>
  </si>
  <si>
    <t>4400-5537-2093</t>
  </si>
  <si>
    <t>RD8411</t>
  </si>
  <si>
    <t>4400-5512-3074</t>
  </si>
  <si>
    <t>RD8412</t>
  </si>
  <si>
    <t>4400-5512-2977</t>
  </si>
  <si>
    <t>RD8413</t>
  </si>
  <si>
    <t>Privažiavimas prie Sodų g. nuo Dvaro g.</t>
  </si>
  <si>
    <t>RD8414</t>
  </si>
  <si>
    <t>RD8422</t>
  </si>
  <si>
    <t>RD8423</t>
  </si>
  <si>
    <t>Privažiavimas nuo Darželio g. iki Liepų g.</t>
  </si>
  <si>
    <t>RD8424</t>
  </si>
  <si>
    <t>4400-5381-9595</t>
  </si>
  <si>
    <t>RD8425</t>
  </si>
  <si>
    <t>RD8426</t>
  </si>
  <si>
    <t>Labelės g.</t>
  </si>
  <si>
    <t>4400-5381-9419</t>
  </si>
  <si>
    <t>RD8427</t>
  </si>
  <si>
    <t>4400-5512-2988</t>
  </si>
  <si>
    <t>RD8428</t>
  </si>
  <si>
    <t>4400-5512-2999</t>
  </si>
  <si>
    <t>RD8429</t>
  </si>
  <si>
    <t>Kiemo g.</t>
  </si>
  <si>
    <t>4400-5537-2060</t>
  </si>
  <si>
    <t>RD8432</t>
  </si>
  <si>
    <t>Krašto g.</t>
  </si>
  <si>
    <t>4400-5512-3010</t>
  </si>
  <si>
    <t>RD8433</t>
  </si>
  <si>
    <t>Privažiavimas prie Saulėtekio g. nuo Žvejų g.</t>
  </si>
  <si>
    <t>4400-5512-8328</t>
  </si>
  <si>
    <t>RD8434</t>
  </si>
  <si>
    <t>RD8435</t>
  </si>
  <si>
    <t>RD8436</t>
  </si>
  <si>
    <t>Privažiavimas prie Kaštonų g. gyvenamųjų namų nuo Žolynų g.</t>
  </si>
  <si>
    <t>4400-5629-7750</t>
  </si>
  <si>
    <t>RD8437</t>
  </si>
  <si>
    <t xml:space="preserve">Privažiavimas prie Liepų g. gyvenamųjų namų nuo Gamyklos g. </t>
  </si>
  <si>
    <t>4400-5629-7760</t>
  </si>
  <si>
    <t>RD8438</t>
  </si>
  <si>
    <t>Obelų g.</t>
  </si>
  <si>
    <t>Beinoriškio</t>
  </si>
  <si>
    <t>4400-5402-8192</t>
  </si>
  <si>
    <t>RD8439</t>
  </si>
  <si>
    <t>Akligatvis iš Klaipėdos g.</t>
  </si>
  <si>
    <t>4400-5629-7771</t>
  </si>
  <si>
    <t>RD8440</t>
  </si>
  <si>
    <t>Dzūkų g.</t>
  </si>
  <si>
    <t>RD8442</t>
  </si>
  <si>
    <t xml:space="preserve">Privažiavimas prie Žvejų g. nuo Kėdainių g. </t>
  </si>
  <si>
    <t>RD8443</t>
  </si>
  <si>
    <t>Privažiavimas prie sodybų nuo kelio 3430</t>
  </si>
  <si>
    <t>4400-5958-4531</t>
  </si>
  <si>
    <t>RD8444</t>
  </si>
  <si>
    <t>RD8445</t>
  </si>
  <si>
    <t>4400-5413-7004</t>
  </si>
  <si>
    <t>RD8446</t>
  </si>
  <si>
    <t>Eglyno 2-oji g.</t>
  </si>
  <si>
    <t>Pakiršinio k.</t>
  </si>
  <si>
    <t>4400-5958-4542</t>
  </si>
  <si>
    <t>RD8447</t>
  </si>
  <si>
    <t>Eglyno 3-oji g.</t>
  </si>
  <si>
    <t>4400-5958-4553</t>
  </si>
  <si>
    <t>RD8448</t>
  </si>
  <si>
    <t>Eglyno 1-oji g.</t>
  </si>
  <si>
    <t>RD8449</t>
  </si>
  <si>
    <t xml:space="preserve">Pravažiavimas iš Draugystės į Stoties g. </t>
  </si>
  <si>
    <t>RD8450</t>
  </si>
  <si>
    <t>Laisvės a.</t>
  </si>
  <si>
    <t>Baisogalos mstl.</t>
  </si>
  <si>
    <t>4400-2840-1976</t>
  </si>
  <si>
    <t>RD8451</t>
  </si>
  <si>
    <t>Serbentėlės 2-oji g.</t>
  </si>
  <si>
    <t>4400-5412-9041</t>
  </si>
  <si>
    <t>RD8452</t>
  </si>
  <si>
    <t>Serbentėlės 3-oji g.</t>
  </si>
  <si>
    <t>RD8453</t>
  </si>
  <si>
    <t>Privažiavimas prie daugiabučio</t>
  </si>
  <si>
    <t>RD8454</t>
  </si>
  <si>
    <t>Rūtos 1-oji g.</t>
  </si>
  <si>
    <t>4400-5412-9063</t>
  </si>
  <si>
    <t>RD8455</t>
  </si>
  <si>
    <t>Rūtos 2-oji g.</t>
  </si>
  <si>
    <t>4400-5412-9074</t>
  </si>
  <si>
    <t>RD8456</t>
  </si>
  <si>
    <t>Žilvičio 1-oji g.</t>
  </si>
  <si>
    <t>4400-5412-3169</t>
  </si>
  <si>
    <t>RD8457</t>
  </si>
  <si>
    <t>Žilvičio 2-oji g.</t>
  </si>
  <si>
    <t>4400-5412-9109</t>
  </si>
  <si>
    <t>RD8458</t>
  </si>
  <si>
    <t>Žilvičio 3-oji g.</t>
  </si>
  <si>
    <t>4400-5412-3158</t>
  </si>
  <si>
    <t>RD8459</t>
  </si>
  <si>
    <t>Žilvičio 4-oji g.</t>
  </si>
  <si>
    <t>RD8460</t>
  </si>
  <si>
    <t>Sodų 7-oji g.</t>
  </si>
  <si>
    <t>4400-5958-4564</t>
  </si>
  <si>
    <t>RD8461</t>
  </si>
  <si>
    <t>4400-5412-3182</t>
  </si>
  <si>
    <t>RD8462</t>
  </si>
  <si>
    <t>Sodų 6-oji g.</t>
  </si>
  <si>
    <t xml:space="preserve">4400-5958-4575 </t>
  </si>
  <si>
    <t>4400-5958-4586</t>
  </si>
  <si>
    <t>RD8463</t>
  </si>
  <si>
    <t>4400-5555-5740</t>
  </si>
  <si>
    <t>RD8464</t>
  </si>
  <si>
    <t>Sodų 3-oji g.</t>
  </si>
  <si>
    <t>4400-5958-4597</t>
  </si>
  <si>
    <t>RD8465</t>
  </si>
  <si>
    <t>Sodų 2-oji g.</t>
  </si>
  <si>
    <t>4400-5412-3225</t>
  </si>
  <si>
    <t>RD8466</t>
  </si>
  <si>
    <t>Sodų 4-oji g.</t>
  </si>
  <si>
    <t xml:space="preserve">4400-5958-4618   </t>
  </si>
  <si>
    <t>4400-5958-4604</t>
  </si>
  <si>
    <t>RD8467</t>
  </si>
  <si>
    <t>Privažiavimas prie laukų</t>
  </si>
  <si>
    <t>RD8468</t>
  </si>
  <si>
    <t>Privažiavimas prie Daukšių g. gyvenamųjų namų</t>
  </si>
  <si>
    <t>RD8469</t>
  </si>
  <si>
    <t xml:space="preserve">Ryto al. </t>
  </si>
  <si>
    <t>4400-5448-4426</t>
  </si>
  <si>
    <t>RD8470</t>
  </si>
  <si>
    <t>Privažiavimas prie V. Kudirkos gatvės Nr. 2A pastato</t>
  </si>
  <si>
    <t>4400-5624-6081</t>
  </si>
  <si>
    <t>RD8471</t>
  </si>
  <si>
    <t xml:space="preserve">Ąžuolyno g. </t>
  </si>
  <si>
    <t>4400-5603-4856</t>
  </si>
  <si>
    <t>RD8472</t>
  </si>
  <si>
    <t xml:space="preserve">4400-5603-4867 </t>
  </si>
  <si>
    <t>RD8473</t>
  </si>
  <si>
    <t>Šaltalankių g.</t>
  </si>
  <si>
    <t>4400-5603-4878</t>
  </si>
  <si>
    <t>RD8474</t>
  </si>
  <si>
    <t>Agrastų g.</t>
  </si>
  <si>
    <t>4400-5603-4892</t>
  </si>
  <si>
    <t>RD8475</t>
  </si>
  <si>
    <t xml:space="preserve">Svarainių g. </t>
  </si>
  <si>
    <t>4400-5603-7904</t>
  </si>
  <si>
    <t>RD8476</t>
  </si>
  <si>
    <t xml:space="preserve">Kalnelio g. </t>
  </si>
  <si>
    <t>4400-5603-7915</t>
  </si>
  <si>
    <t>RD8477</t>
  </si>
  <si>
    <t>Sodininkų</t>
  </si>
  <si>
    <t>4400-5603-7959</t>
  </si>
  <si>
    <t>RD8478</t>
  </si>
  <si>
    <t>Privažiuojamasis kelias prie Marijošiaus g. 1, Jaunystės g. 18</t>
  </si>
  <si>
    <t>4400-4664-3889</t>
  </si>
  <si>
    <t>RD8479</t>
  </si>
  <si>
    <t>Žvejų gatvės aplinkelis</t>
  </si>
  <si>
    <t>RD1310</t>
  </si>
  <si>
    <t>4400-5101-0458</t>
  </si>
  <si>
    <t>RD7762</t>
  </si>
  <si>
    <t xml:space="preserve">Šušvės g. </t>
  </si>
  <si>
    <t>RD8480</t>
  </si>
  <si>
    <t>4400-5711-6280</t>
  </si>
  <si>
    <t xml:space="preserve">4400-5711-6291   </t>
  </si>
  <si>
    <t xml:space="preserve">4400-5723-3866  </t>
  </si>
  <si>
    <t>4400-4014-9684</t>
  </si>
  <si>
    <t>4400-5602-1346</t>
  </si>
  <si>
    <t xml:space="preserve">4400-5494-5730   </t>
  </si>
  <si>
    <t xml:space="preserve">4400-5495-3521  </t>
  </si>
  <si>
    <t>4400-5495-3565</t>
  </si>
  <si>
    <t>4400-5598-5798</t>
  </si>
  <si>
    <t xml:space="preserve">4400-5041-0512  </t>
  </si>
  <si>
    <t>4400-5041-0492</t>
  </si>
  <si>
    <t>4400-5063-1680</t>
  </si>
  <si>
    <t xml:space="preserve">7199-9001-0016  </t>
  </si>
  <si>
    <t>4400-5156-4346</t>
  </si>
  <si>
    <t xml:space="preserve">4400-5485-8401  </t>
  </si>
  <si>
    <t xml:space="preserve">4400-5486-1428  </t>
  </si>
  <si>
    <t xml:space="preserve">4400-5486-1439 </t>
  </si>
  <si>
    <t>4400-5485-6850</t>
  </si>
  <si>
    <t xml:space="preserve">4400-5485-6840  </t>
  </si>
  <si>
    <t>4400-5461-0114</t>
  </si>
  <si>
    <t>4400-5442-4412</t>
  </si>
  <si>
    <t xml:space="preserve">4400-5506-7264   </t>
  </si>
  <si>
    <t>4400-5494-5785</t>
  </si>
  <si>
    <t xml:space="preserve">4400-5494-5774   </t>
  </si>
  <si>
    <t xml:space="preserve">4400-6166-6522  </t>
  </si>
  <si>
    <t>4400-6166-6511</t>
  </si>
  <si>
    <t xml:space="preserve">4400-6176-7060 </t>
  </si>
  <si>
    <t xml:space="preserve"> 4400-5822-3110</t>
  </si>
  <si>
    <t xml:space="preserve">4400-5564-4652   </t>
  </si>
  <si>
    <t>4400-5456-1709</t>
  </si>
  <si>
    <t>4400-5456-1610</t>
  </si>
  <si>
    <t xml:space="preserve">4400-5456-1630  </t>
  </si>
  <si>
    <t xml:space="preserve">4400-5456-1663 </t>
  </si>
  <si>
    <t>4400-5456-1730</t>
  </si>
  <si>
    <t xml:space="preserve">4400-5109-6923   </t>
  </si>
  <si>
    <t>4400-5109-5934</t>
  </si>
  <si>
    <t xml:space="preserve">Užuovėjos g. </t>
  </si>
  <si>
    <t>RD8481</t>
  </si>
  <si>
    <t xml:space="preserve">Meldų g. </t>
  </si>
  <si>
    <t>4400-5705-6670</t>
  </si>
  <si>
    <t xml:space="preserve">4400-5705-6660   </t>
  </si>
  <si>
    <t>4400-5478-5847</t>
  </si>
  <si>
    <t xml:space="preserve">4400-5478-5803 </t>
  </si>
  <si>
    <t>4400-5868-8132</t>
  </si>
  <si>
    <t xml:space="preserve">4400-5868-8121  </t>
  </si>
  <si>
    <t>4400-5836-8131</t>
  </si>
  <si>
    <t xml:space="preserve">4400-5841-0089 </t>
  </si>
  <si>
    <t>4400-5367-0641</t>
  </si>
  <si>
    <t xml:space="preserve">4400-5367-0630   </t>
  </si>
  <si>
    <t>4400-5822-3502</t>
  </si>
  <si>
    <t>4400-5822-3516</t>
  </si>
  <si>
    <t xml:space="preserve">IIIv </t>
  </si>
  <si>
    <t>4400-5602-5146</t>
  </si>
  <si>
    <t>4400-5560-1053</t>
  </si>
  <si>
    <t>4400-5560-1042</t>
  </si>
  <si>
    <t>4400-5560-1131</t>
  </si>
  <si>
    <t xml:space="preserve">4400-5560-1118  </t>
  </si>
  <si>
    <t>4400-5598-5687</t>
  </si>
  <si>
    <t xml:space="preserve">4400-5598-5676  </t>
  </si>
  <si>
    <t>4400-5506-7308</t>
  </si>
  <si>
    <t xml:space="preserve">4400-5506-7286   </t>
  </si>
  <si>
    <t xml:space="preserve">4400-5822-2989  </t>
  </si>
  <si>
    <t>4400-5907-0336</t>
  </si>
  <si>
    <t>4400-5598-5710</t>
  </si>
  <si>
    <t xml:space="preserve">4400-5598-5700   </t>
  </si>
  <si>
    <t>4400-5500-9848</t>
  </si>
  <si>
    <t xml:space="preserve">4400-5500-9859 </t>
  </si>
  <si>
    <t>4400-5500-9915</t>
  </si>
  <si>
    <t xml:space="preserve">4400-5500-9904  </t>
  </si>
  <si>
    <t>4400-5672-8606</t>
  </si>
  <si>
    <t xml:space="preserve">4400-5672-8617  </t>
  </si>
  <si>
    <t>4400-5833-7256</t>
  </si>
  <si>
    <t xml:space="preserve">4400-5833-7278  </t>
  </si>
  <si>
    <t>4400-5636-1883</t>
  </si>
  <si>
    <t xml:space="preserve">4400-5636-1894  </t>
  </si>
  <si>
    <t xml:space="preserve">4400-5694-5452 </t>
  </si>
  <si>
    <t>4400-5695-3510</t>
  </si>
  <si>
    <t>4400-6207-3370</t>
  </si>
  <si>
    <t xml:space="preserve">4400-5125-3991 </t>
  </si>
  <si>
    <t>4400-5403-6161</t>
  </si>
  <si>
    <t xml:space="preserve">4400-5403-6172  </t>
  </si>
  <si>
    <t>4400-5682-1586</t>
  </si>
  <si>
    <t xml:space="preserve">4400-5660-4450 </t>
  </si>
  <si>
    <t>4400-5495-5738</t>
  </si>
  <si>
    <t xml:space="preserve">4400-5494-5209  </t>
  </si>
  <si>
    <t>7199-8001-4011  4400-6211-0452  4400-6211-0463</t>
  </si>
  <si>
    <t xml:space="preserve">4400-5568-3528  </t>
  </si>
  <si>
    <t>4400-5551-5532</t>
  </si>
  <si>
    <t xml:space="preserve">4400-5551-5498  </t>
  </si>
  <si>
    <t>4400-5551-5465</t>
  </si>
  <si>
    <t xml:space="preserve">4400-5551-5487  </t>
  </si>
  <si>
    <t>4400-5551-7705</t>
  </si>
  <si>
    <t xml:space="preserve">4400-5494-5614  </t>
  </si>
  <si>
    <t>4400-5160-6629</t>
  </si>
  <si>
    <t xml:space="preserve">4400-5130-4559  </t>
  </si>
  <si>
    <t>4400-5596-9261</t>
  </si>
  <si>
    <t xml:space="preserve">4400-5596-9294  </t>
  </si>
  <si>
    <t>4400-5554-0635</t>
  </si>
  <si>
    <t xml:space="preserve">4400-5554-0868  </t>
  </si>
  <si>
    <t>4400-5531-5163</t>
  </si>
  <si>
    <t>4400-5533-8370</t>
  </si>
  <si>
    <t>4400-5533-8348</t>
  </si>
  <si>
    <t xml:space="preserve">4400-5531-5196 </t>
  </si>
  <si>
    <t>4400-5512-2555</t>
  </si>
  <si>
    <t xml:space="preserve">4400-5508-8765 </t>
  </si>
  <si>
    <t>4400-5868-2427</t>
  </si>
  <si>
    <t xml:space="preserve">4400-5868-2405   </t>
  </si>
  <si>
    <t>4400-5645-7466</t>
  </si>
  <si>
    <t>4400-5666-5315</t>
  </si>
  <si>
    <t>4400-5677-3178</t>
  </si>
  <si>
    <t xml:space="preserve">4400-2385-0480 </t>
  </si>
  <si>
    <t xml:space="preserve"> II</t>
  </si>
  <si>
    <t xml:space="preserve">4400-2385-0491   </t>
  </si>
  <si>
    <t>4400-2385-0537</t>
  </si>
  <si>
    <t>4400-2385-0560</t>
  </si>
  <si>
    <t xml:space="preserve">4400-2385-0559 </t>
  </si>
  <si>
    <t>RD1311</t>
  </si>
  <si>
    <t>Privažiavimas prie Dirvoniškių k. nuo kelio RD0357 prie Rūdžių g. 28</t>
  </si>
  <si>
    <t>RD1312</t>
  </si>
  <si>
    <t>Privažiavimas prie inžinerinių statinių nuo kelio 3429 prie Spindulio g. 5</t>
  </si>
  <si>
    <t xml:space="preserve">Privažiavimas prie nuotekų valymo įrenginių </t>
  </si>
  <si>
    <t>RD1313</t>
  </si>
  <si>
    <t>RD1314</t>
  </si>
  <si>
    <t>Pravažiavimas tarp Sodų g. 4 ir Kapų g. 2 gyvenamųjų namų</t>
  </si>
  <si>
    <t>RD1315</t>
  </si>
  <si>
    <t>Pravažiavimas tarp Vedreikių g. 10C ir Vedreikių g. 10D</t>
  </si>
  <si>
    <t>RD1316</t>
  </si>
  <si>
    <t>Kelias jungiantis vietinės reikšmės kelią RD0548 ir RD0648</t>
  </si>
  <si>
    <t>RD1317</t>
  </si>
  <si>
    <t>Privažiavimas prie Bebrujėlių g. 5 nuo kelio RD0009</t>
  </si>
  <si>
    <t>RD1318</t>
  </si>
  <si>
    <t>RD1319</t>
  </si>
  <si>
    <t>RD1320</t>
  </si>
  <si>
    <t>Privažiavimas prie laukų nuo Tuopų g. Augmėnų k.</t>
  </si>
  <si>
    <t xml:space="preserve">Privažiavimas prie Tuopų g. 7C, Augmėnų k. </t>
  </si>
  <si>
    <t>Privažiavimas prie Beržės g. 4</t>
  </si>
  <si>
    <t xml:space="preserve">Privažiavimas prie Ąžuolų g. 21, Augmėnų k. </t>
  </si>
  <si>
    <t>RD1321</t>
  </si>
  <si>
    <t>Privažiavimas prie Baisogalos I tvenkinio nuo kelio RD1001</t>
  </si>
  <si>
    <t>Privažiavimas prie sodybos nuo kelio RD0654</t>
  </si>
  <si>
    <t xml:space="preserve">RD1258 </t>
  </si>
  <si>
    <t>4400-5462-0054</t>
  </si>
  <si>
    <t>4400-5403-6250</t>
  </si>
  <si>
    <t>4400-5036-2164</t>
  </si>
  <si>
    <t>4400-5613-4240</t>
  </si>
  <si>
    <t>RD1322</t>
  </si>
  <si>
    <t>Privažavimas prie Mokyklos g. 30, Rokonių k.</t>
  </si>
  <si>
    <t>RD1323</t>
  </si>
  <si>
    <t>Privažavimas prie Sporto g. 6, Vėriškių k.</t>
  </si>
  <si>
    <t>RD1324</t>
  </si>
  <si>
    <t>Privažiavimas prie Labučių k. 1</t>
  </si>
  <si>
    <t>RD1325</t>
  </si>
  <si>
    <t>Privažiavimas prie Vėriškių g. 1, Margavonių k.</t>
  </si>
  <si>
    <t>RD1326</t>
  </si>
  <si>
    <t>Privažiavimas prie Užuovėjos k. 13A</t>
  </si>
  <si>
    <t>RD1327</t>
  </si>
  <si>
    <t>Privažiavimas prie Vartyčios g. 40, Pavartyčių k.</t>
  </si>
  <si>
    <t>RD1328</t>
  </si>
  <si>
    <t>Privažiavimas prie Šiaulėnų g. 59, Šaukotas</t>
  </si>
  <si>
    <t xml:space="preserve">PATVIRTINTA                               Radviliškio rajono savivaldybės tarybos 2023-11-     sprendimu Nr. T-                                                    </t>
  </si>
  <si>
    <r>
      <t>II</t>
    </r>
    <r>
      <rPr>
        <vertAlign val="subscript"/>
        <sz val="10"/>
        <rFont val="Calibri"/>
        <family val="2"/>
        <charset val="186"/>
        <scheme val="minor"/>
      </rPr>
      <t>v</t>
    </r>
  </si>
  <si>
    <r>
      <t>III</t>
    </r>
    <r>
      <rPr>
        <vertAlign val="subscript"/>
        <sz val="10"/>
        <rFont val="Calibri"/>
        <family val="2"/>
        <charset val="186"/>
        <scheme val="minor"/>
      </rPr>
      <t>v</t>
    </r>
  </si>
  <si>
    <r>
      <t>I</t>
    </r>
    <r>
      <rPr>
        <vertAlign val="subscript"/>
        <sz val="10"/>
        <rFont val="Calibri"/>
        <family val="2"/>
        <charset val="186"/>
        <scheme val="minor"/>
      </rPr>
      <t>v</t>
    </r>
  </si>
  <si>
    <r>
      <t>I</t>
    </r>
    <r>
      <rPr>
        <vertAlign val="subscript"/>
        <sz val="10"/>
        <rFont val="Calibri"/>
        <family val="2"/>
        <charset val="186"/>
        <scheme val="minor"/>
      </rPr>
      <t xml:space="preserve">v </t>
    </r>
  </si>
  <si>
    <r>
      <t>III</t>
    </r>
    <r>
      <rPr>
        <vertAlign val="subscript"/>
        <sz val="10"/>
        <rFont val="Calibri"/>
        <family val="2"/>
        <charset val="186"/>
        <scheme val="minor"/>
      </rPr>
      <t xml:space="preserve">v                </t>
    </r>
  </si>
  <si>
    <r>
      <t>I</t>
    </r>
    <r>
      <rPr>
        <vertAlign val="subscript"/>
        <sz val="10"/>
        <rFont val="Calibri"/>
        <family val="2"/>
        <charset val="186"/>
        <scheme val="minor"/>
      </rPr>
      <t>v</t>
    </r>
    <r>
      <rPr>
        <sz val="10"/>
        <rFont val="Calibri"/>
        <family val="2"/>
        <charset val="186"/>
        <scheme val="minor"/>
      </rPr>
      <t>-IIv</t>
    </r>
  </si>
  <si>
    <r>
      <t>IV</t>
    </r>
    <r>
      <rPr>
        <vertAlign val="subscript"/>
        <sz val="10"/>
        <rFont val="Calibri"/>
        <family val="2"/>
        <charset val="186"/>
        <scheme val="minor"/>
      </rPr>
      <t>v</t>
    </r>
  </si>
  <si>
    <t>RD1329</t>
  </si>
  <si>
    <t>Privažiavimas prie sodybų nuo kelio 3418</t>
  </si>
  <si>
    <t>Privažiavimas prie Kapų g. gyvenamųjų namų</t>
  </si>
  <si>
    <t>RD1330</t>
  </si>
  <si>
    <t>RD1331</t>
  </si>
  <si>
    <t>Privažiavimas prie siurblinės Taikos g. 14A</t>
  </si>
  <si>
    <t>RD1332</t>
  </si>
  <si>
    <t xml:space="preserve">Privažiavimas prie Vaižganto g. 12, 14 A, 14B </t>
  </si>
  <si>
    <t>radv m</t>
  </si>
  <si>
    <t>Šed</t>
  </si>
  <si>
    <t>aukš</t>
  </si>
  <si>
    <t>bais</t>
  </si>
  <si>
    <t>grink</t>
  </si>
  <si>
    <t>pakal</t>
  </si>
  <si>
    <t>radvil</t>
  </si>
  <si>
    <t>sidabr</t>
  </si>
  <si>
    <t>skėm</t>
  </si>
  <si>
    <t>šauk</t>
  </si>
  <si>
    <t>šiaul</t>
  </si>
  <si>
    <t>tyr</t>
  </si>
  <si>
    <t>rad m</t>
  </si>
  <si>
    <t>šed</t>
  </si>
  <si>
    <t>auk</t>
  </si>
  <si>
    <t>baisog</t>
  </si>
  <si>
    <t>pakalniš</t>
  </si>
  <si>
    <t>tyrul</t>
  </si>
  <si>
    <t>VISO</t>
  </si>
  <si>
    <t xml:space="preserve">IŠ VISO </t>
  </si>
  <si>
    <t>KELIAI</t>
  </si>
  <si>
    <t>GATVĖS</t>
  </si>
  <si>
    <t>Šeduv</t>
  </si>
  <si>
    <t>Aukš</t>
  </si>
  <si>
    <t>Baisog</t>
  </si>
  <si>
    <t>Grink</t>
  </si>
  <si>
    <t>Pakal</t>
  </si>
  <si>
    <t>Sidabr</t>
  </si>
  <si>
    <t>Skėm</t>
  </si>
  <si>
    <t>Šauk</t>
  </si>
  <si>
    <t>Šiaul</t>
  </si>
  <si>
    <t>Tyrul</t>
  </si>
  <si>
    <t>RD8482</t>
  </si>
  <si>
    <t>RD8483</t>
  </si>
  <si>
    <t>RD8484</t>
  </si>
  <si>
    <t>RD8485</t>
  </si>
  <si>
    <t>RD8486</t>
  </si>
  <si>
    <t>Pravažiavimas tarp
Dotiškių ir Gėlių g.</t>
  </si>
  <si>
    <t>Apvažiavimas aplink
Grinkiškio mstl. kapines</t>
  </si>
  <si>
    <t>Akacijų g.</t>
  </si>
  <si>
    <t>Rugiagelių</t>
  </si>
  <si>
    <t>Romuvos</t>
  </si>
  <si>
    <t>Radviliškio m. dangos</t>
  </si>
  <si>
    <t>Su patobulinta danga</t>
  </si>
  <si>
    <t>Žvyras</t>
  </si>
  <si>
    <t>Gruntas</t>
  </si>
  <si>
    <t>Radviliškio sen</t>
  </si>
  <si>
    <t>Radv m. 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</si>
</sst>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00"/>
  </numFmts>
  <fonts count="15" x14ac:knownFonts="1">
    <font>
      <sz val="11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sz val="10"/>
      <color rgb="FFFF0000"/>
      <name val="Calibri"/>
      <family val="2"/>
      <charset val="186"/>
    </font>
    <font>
      <sz val="1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8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vertAlign val="subscript"/>
      <sz val="1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theme="9" tint="-0.499984740745262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64" fontId="4" fillId="0" borderId="4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left" vertical="center" wrapText="1"/>
    </xf>
    <xf numFmtId="0" fontId="7" fillId="0" borderId="1" xfId="0" applyFont="1" applyBorder="1"/>
    <xf numFmtId="164" fontId="7" fillId="0" borderId="1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164" fontId="8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1" fontId="7" fillId="0" borderId="3" xfId="0" applyNumberFormat="1" applyFont="1" applyBorder="1" applyAlignment="1">
      <alignment horizontal="left" vertical="center" wrapText="1" shrinkToFit="1"/>
    </xf>
    <xf numFmtId="1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 shrinkToFit="1"/>
    </xf>
    <xf numFmtId="1" fontId="8" fillId="0" borderId="2" xfId="0" applyNumberFormat="1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left" wrapText="1"/>
    </xf>
    <xf numFmtId="164" fontId="8" fillId="0" borderId="0" xfId="0" applyNumberFormat="1" applyFont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 shrinkToFi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 shrinkToFit="1"/>
    </xf>
    <xf numFmtId="0" fontId="8" fillId="0" borderId="3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 wrapText="1" shrinkToFi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4" fontId="11" fillId="0" borderId="4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165" fontId="13" fillId="0" borderId="6" xfId="0" applyNumberFormat="1" applyFont="1" applyBorder="1" applyAlignment="1">
      <alignment horizontal="center"/>
    </xf>
    <xf numFmtId="165" fontId="13" fillId="0" borderId="7" xfId="0" applyNumberFormat="1" applyFont="1" applyBorder="1" applyAlignment="1">
      <alignment horizontal="center"/>
    </xf>
    <xf numFmtId="165" fontId="13" fillId="0" borderId="8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164" fontId="14" fillId="0" borderId="1" xfId="0" applyNumberFormat="1" applyFont="1" applyBorder="1"/>
    <xf numFmtId="0" fontId="14" fillId="0" borderId="1" xfId="0" applyFont="1" applyBorder="1" applyAlignment="1">
      <alignment horizontal="center" vertical="center"/>
    </xf>
    <xf numFmtId="166" fontId="4" fillId="0" borderId="4" xfId="0" applyNumberFormat="1" applyFont="1" applyBorder="1"/>
    <xf numFmtId="166" fontId="8" fillId="0" borderId="2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1" fontId="7" fillId="4" borderId="1" xfId="0" applyNumberFormat="1" applyFont="1" applyFill="1" applyBorder="1" applyAlignment="1">
      <alignment horizontal="left" vertical="center" wrapText="1"/>
    </xf>
    <xf numFmtId="1" fontId="9" fillId="4" borderId="1" xfId="0" applyNumberFormat="1" applyFont="1" applyFill="1" applyBorder="1" applyAlignment="1">
      <alignment horizontal="left" vertical="center" wrapText="1"/>
    </xf>
    <xf numFmtId="1" fontId="8" fillId="4" borderId="1" xfId="0" applyNumberFormat="1" applyFont="1" applyFill="1" applyBorder="1" applyAlignment="1">
      <alignment horizontal="left" vertical="center" wrapText="1"/>
    </xf>
    <xf numFmtId="1" fontId="6" fillId="4" borderId="1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left" vertical="center" wrapText="1"/>
    </xf>
    <xf numFmtId="1" fontId="8" fillId="0" borderId="5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wrapText="1" shrinkToFit="1"/>
    </xf>
    <xf numFmtId="0" fontId="8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 shrinkToFi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11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wrapText="1" shrinkToFit="1"/>
    </xf>
    <xf numFmtId="1" fontId="8" fillId="4" borderId="2" xfId="0" applyNumberFormat="1" applyFont="1" applyFill="1" applyBorder="1" applyAlignment="1">
      <alignment horizontal="left" vertical="center" wrapText="1"/>
    </xf>
    <xf numFmtId="1" fontId="8" fillId="4" borderId="4" xfId="0" applyNumberFormat="1" applyFont="1" applyFill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left" vertical="center" wrapText="1"/>
    </xf>
    <xf numFmtId="1" fontId="7" fillId="4" borderId="2" xfId="0" applyNumberFormat="1" applyFont="1" applyFill="1" applyBorder="1" applyAlignment="1">
      <alignment horizontal="left" vertical="center" wrapText="1"/>
    </xf>
    <xf numFmtId="1" fontId="7" fillId="4" borderId="4" xfId="0" applyNumberFormat="1" applyFont="1" applyFill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900"/>
  <sheetViews>
    <sheetView topLeftCell="A823" zoomScale="72" zoomScaleNormal="72" workbookViewId="0">
      <selection activeCell="E19" sqref="E19"/>
    </sheetView>
  </sheetViews>
  <sheetFormatPr defaultRowHeight="15" x14ac:dyDescent="0.25"/>
  <cols>
    <col min="1" max="1" width="5.42578125" style="4" customWidth="1"/>
    <col min="2" max="2" width="7.85546875" style="4" customWidth="1"/>
    <col min="3" max="3" width="48.42578125" style="3" customWidth="1"/>
    <col min="4" max="4" width="8.42578125" style="5" customWidth="1"/>
    <col min="5" max="5" width="17.85546875" style="6" customWidth="1"/>
    <col min="6" max="6" width="8.85546875" style="4" customWidth="1"/>
    <col min="7" max="7" width="15.140625" style="6" customWidth="1"/>
    <col min="8" max="8" width="10.140625" style="4" customWidth="1"/>
    <col min="9" max="9" width="10.42578125" style="4" customWidth="1"/>
    <col min="10" max="10" width="9.140625" style="4" customWidth="1"/>
    <col min="11" max="11" width="10.5703125" style="4" customWidth="1"/>
    <col min="12" max="26" width="9.140625" style="4" customWidth="1"/>
    <col min="27" max="27" width="17.28515625" style="4" customWidth="1"/>
    <col min="28" max="1025" width="9.140625" style="4" customWidth="1"/>
  </cols>
  <sheetData>
    <row r="1" spans="1:29" ht="42.6" customHeight="1" x14ac:dyDescent="0.25">
      <c r="F1" s="118" t="s">
        <v>4157</v>
      </c>
      <c r="G1" s="118"/>
    </row>
    <row r="2" spans="1:29" x14ac:dyDescent="0.25">
      <c r="A2" s="119" t="s">
        <v>0</v>
      </c>
      <c r="B2" s="119"/>
      <c r="C2" s="119"/>
      <c r="D2" s="119"/>
      <c r="E2" s="119"/>
      <c r="F2" s="119"/>
      <c r="G2" s="119"/>
      <c r="H2" s="60"/>
    </row>
    <row r="3" spans="1:29" x14ac:dyDescent="0.25">
      <c r="A3" s="60"/>
      <c r="B3" s="60"/>
      <c r="C3" s="61"/>
      <c r="D3" s="62"/>
      <c r="E3" s="63"/>
      <c r="F3" s="60"/>
      <c r="G3" s="63"/>
      <c r="H3" s="60"/>
      <c r="Y3" s="130" t="s">
        <v>4215</v>
      </c>
      <c r="Z3" s="130"/>
      <c r="AA3" s="130"/>
      <c r="AB3" s="130"/>
      <c r="AC3" s="130"/>
    </row>
    <row r="4" spans="1:29" ht="39" x14ac:dyDescent="0.25">
      <c r="A4" s="39" t="s">
        <v>1</v>
      </c>
      <c r="B4" s="39" t="s">
        <v>2</v>
      </c>
      <c r="C4" s="64" t="s">
        <v>3</v>
      </c>
      <c r="D4" s="58" t="s">
        <v>4</v>
      </c>
      <c r="E4" s="64" t="s">
        <v>5</v>
      </c>
      <c r="F4" s="65" t="s">
        <v>6</v>
      </c>
      <c r="G4" s="66" t="s">
        <v>2159</v>
      </c>
      <c r="H4" s="39" t="s">
        <v>7</v>
      </c>
      <c r="I4" s="4" t="s">
        <v>4185</v>
      </c>
      <c r="J4" s="4" t="s">
        <v>4186</v>
      </c>
      <c r="K4" s="4" t="s">
        <v>4187</v>
      </c>
      <c r="L4" s="4" t="s">
        <v>4188</v>
      </c>
      <c r="M4" s="4" t="s">
        <v>4177</v>
      </c>
      <c r="N4" s="4" t="s">
        <v>4189</v>
      </c>
      <c r="O4" s="4" t="s">
        <v>4179</v>
      </c>
      <c r="P4" s="4" t="s">
        <v>4180</v>
      </c>
      <c r="Q4" s="4" t="s">
        <v>4181</v>
      </c>
      <c r="R4" s="4" t="s">
        <v>4182</v>
      </c>
      <c r="S4" s="4" t="s">
        <v>4183</v>
      </c>
      <c r="T4" s="4" t="s">
        <v>4190</v>
      </c>
      <c r="Y4" s="130"/>
      <c r="Z4" s="130"/>
      <c r="AA4" s="130"/>
      <c r="AB4" s="130"/>
      <c r="AC4" s="130"/>
    </row>
    <row r="5" spans="1:29" x14ac:dyDescent="0.25">
      <c r="A5" s="110">
        <v>1</v>
      </c>
      <c r="B5" s="123" t="s">
        <v>8</v>
      </c>
      <c r="C5" s="112" t="s">
        <v>9</v>
      </c>
      <c r="D5" s="58">
        <v>0.52600000000000002</v>
      </c>
      <c r="E5" s="112" t="s">
        <v>10</v>
      </c>
      <c r="F5" s="125" t="s">
        <v>4159</v>
      </c>
      <c r="G5" s="64" t="s">
        <v>4003</v>
      </c>
      <c r="H5" s="42"/>
      <c r="O5" s="58">
        <v>0.52600000000000002</v>
      </c>
      <c r="Y5" s="4" t="s">
        <v>4216</v>
      </c>
      <c r="Z5" s="4" t="s">
        <v>4217</v>
      </c>
      <c r="AA5" s="4" t="s">
        <v>4218</v>
      </c>
    </row>
    <row r="6" spans="1:29" s="2" customFormat="1" ht="12.75" x14ac:dyDescent="0.25">
      <c r="A6" s="111"/>
      <c r="B6" s="124"/>
      <c r="C6" s="113"/>
      <c r="D6" s="39">
        <f>0.1</f>
        <v>0.1</v>
      </c>
      <c r="E6" s="113"/>
      <c r="F6" s="125"/>
      <c r="G6" s="33" t="s">
        <v>4002</v>
      </c>
      <c r="H6" s="39"/>
      <c r="O6" s="39">
        <f>0.1</f>
        <v>0.1</v>
      </c>
    </row>
    <row r="7" spans="1:29" s="2" customFormat="1" ht="14.25" x14ac:dyDescent="0.25">
      <c r="A7" s="39">
        <v>2</v>
      </c>
      <c r="B7" s="40" t="s">
        <v>11</v>
      </c>
      <c r="C7" s="33" t="s">
        <v>12</v>
      </c>
      <c r="D7" s="39">
        <v>5.7110000000000003</v>
      </c>
      <c r="E7" s="33" t="s">
        <v>10</v>
      </c>
      <c r="F7" s="57" t="s">
        <v>4158</v>
      </c>
      <c r="G7" s="33" t="s">
        <v>13</v>
      </c>
      <c r="H7" s="39"/>
      <c r="O7" s="39">
        <v>5.7110000000000003</v>
      </c>
    </row>
    <row r="8" spans="1:29" s="2" customFormat="1" ht="14.25" x14ac:dyDescent="0.25">
      <c r="A8" s="110">
        <v>3</v>
      </c>
      <c r="B8" s="123" t="s">
        <v>14</v>
      </c>
      <c r="C8" s="112" t="s">
        <v>15</v>
      </c>
      <c r="D8" s="39">
        <v>0.34599999999999997</v>
      </c>
      <c r="E8" s="112" t="s">
        <v>16</v>
      </c>
      <c r="F8" s="41" t="s">
        <v>4159</v>
      </c>
      <c r="G8" s="33" t="s">
        <v>4004</v>
      </c>
      <c r="H8" s="39"/>
      <c r="I8" s="39">
        <v>0.34599999999999997</v>
      </c>
      <c r="AA8" s="2">
        <f>I8</f>
        <v>0.34599999999999997</v>
      </c>
    </row>
    <row r="9" spans="1:29" s="2" customFormat="1" ht="14.25" x14ac:dyDescent="0.25">
      <c r="A9" s="111"/>
      <c r="B9" s="124"/>
      <c r="C9" s="113"/>
      <c r="D9" s="39">
        <f>0.318</f>
        <v>0.318</v>
      </c>
      <c r="E9" s="113"/>
      <c r="F9" s="41" t="s">
        <v>4159</v>
      </c>
      <c r="G9" s="33" t="s">
        <v>4005</v>
      </c>
      <c r="H9" s="39"/>
      <c r="I9" s="39">
        <f>0.318</f>
        <v>0.318</v>
      </c>
      <c r="AA9" s="2">
        <f>I9</f>
        <v>0.318</v>
      </c>
    </row>
    <row r="10" spans="1:29" s="2" customFormat="1" ht="14.25" x14ac:dyDescent="0.25">
      <c r="A10" s="39">
        <v>4</v>
      </c>
      <c r="B10" s="40" t="s">
        <v>14</v>
      </c>
      <c r="C10" s="33" t="s">
        <v>15</v>
      </c>
      <c r="D10" s="39">
        <v>1.2749999999999999</v>
      </c>
      <c r="E10" s="33" t="s">
        <v>10</v>
      </c>
      <c r="F10" s="41" t="s">
        <v>4159</v>
      </c>
      <c r="G10" s="33" t="s">
        <v>17</v>
      </c>
      <c r="H10" s="39"/>
      <c r="O10" s="39">
        <v>1.2749999999999999</v>
      </c>
    </row>
    <row r="11" spans="1:29" s="2" customFormat="1" ht="14.25" x14ac:dyDescent="0.25">
      <c r="A11" s="39">
        <v>5</v>
      </c>
      <c r="B11" s="40" t="s">
        <v>18</v>
      </c>
      <c r="C11" s="33" t="s">
        <v>19</v>
      </c>
      <c r="D11" s="39">
        <v>0.746</v>
      </c>
      <c r="E11" s="33" t="s">
        <v>10</v>
      </c>
      <c r="F11" s="57" t="s">
        <v>4158</v>
      </c>
      <c r="G11" s="33" t="s">
        <v>20</v>
      </c>
      <c r="H11" s="39"/>
      <c r="O11" s="39">
        <v>0.746</v>
      </c>
    </row>
    <row r="12" spans="1:29" s="2" customFormat="1" ht="14.25" x14ac:dyDescent="0.25">
      <c r="A12" s="39">
        <v>6</v>
      </c>
      <c r="B12" s="40" t="s">
        <v>21</v>
      </c>
      <c r="C12" s="33" t="s">
        <v>22</v>
      </c>
      <c r="D12" s="39">
        <v>0.91100000000000003</v>
      </c>
      <c r="E12" s="33" t="s">
        <v>10</v>
      </c>
      <c r="F12" s="57" t="s">
        <v>4158</v>
      </c>
      <c r="G12" s="33" t="s">
        <v>23</v>
      </c>
      <c r="H12" s="39"/>
      <c r="O12" s="39">
        <v>0.91100000000000003</v>
      </c>
    </row>
    <row r="13" spans="1:29" s="2" customFormat="1" ht="14.25" x14ac:dyDescent="0.25">
      <c r="A13" s="39">
        <v>7</v>
      </c>
      <c r="B13" s="40" t="s">
        <v>24</v>
      </c>
      <c r="C13" s="33" t="s">
        <v>25</v>
      </c>
      <c r="D13" s="39">
        <v>1.2010000000000001</v>
      </c>
      <c r="E13" s="33" t="s">
        <v>10</v>
      </c>
      <c r="F13" s="57" t="s">
        <v>4158</v>
      </c>
      <c r="G13" s="33" t="s">
        <v>4006</v>
      </c>
      <c r="H13" s="39"/>
      <c r="O13" s="39">
        <v>1.2010000000000001</v>
      </c>
    </row>
    <row r="14" spans="1:29" s="2" customFormat="1" ht="14.25" x14ac:dyDescent="0.25">
      <c r="A14" s="39">
        <v>8</v>
      </c>
      <c r="B14" s="40" t="s">
        <v>26</v>
      </c>
      <c r="C14" s="33" t="s">
        <v>27</v>
      </c>
      <c r="D14" s="39">
        <v>0.23499999999999999</v>
      </c>
      <c r="E14" s="33" t="s">
        <v>10</v>
      </c>
      <c r="F14" s="57" t="s">
        <v>4158</v>
      </c>
      <c r="G14" s="33" t="s">
        <v>28</v>
      </c>
      <c r="H14" s="39"/>
      <c r="O14" s="39">
        <v>0.23499999999999999</v>
      </c>
    </row>
    <row r="15" spans="1:29" s="2" customFormat="1" ht="12.75" x14ac:dyDescent="0.2">
      <c r="A15" s="110">
        <v>9</v>
      </c>
      <c r="B15" s="123" t="s">
        <v>29</v>
      </c>
      <c r="C15" s="112" t="s">
        <v>30</v>
      </c>
      <c r="D15" s="39">
        <v>2.6110000000000002</v>
      </c>
      <c r="E15" s="112" t="s">
        <v>10</v>
      </c>
      <c r="F15" s="57" t="s">
        <v>105</v>
      </c>
      <c r="G15" s="33" t="s">
        <v>4007</v>
      </c>
      <c r="H15" s="39"/>
      <c r="O15" s="39">
        <v>2.6110000000000002</v>
      </c>
    </row>
    <row r="16" spans="1:29" s="2" customFormat="1" ht="12.75" x14ac:dyDescent="0.2">
      <c r="A16" s="126"/>
      <c r="B16" s="127"/>
      <c r="C16" s="114"/>
      <c r="D16" s="39">
        <v>0.73199999999999998</v>
      </c>
      <c r="E16" s="114"/>
      <c r="F16" s="57" t="s">
        <v>105</v>
      </c>
      <c r="G16" s="33" t="s">
        <v>4008</v>
      </c>
      <c r="H16" s="39"/>
      <c r="O16" s="39">
        <v>0.73199999999999998</v>
      </c>
    </row>
    <row r="17" spans="1:19" s="2" customFormat="1" ht="12.75" x14ac:dyDescent="0.2">
      <c r="A17" s="111"/>
      <c r="B17" s="124"/>
      <c r="C17" s="113"/>
      <c r="D17" s="39">
        <f>3.365</f>
        <v>3.3650000000000002</v>
      </c>
      <c r="E17" s="113"/>
      <c r="F17" s="57" t="s">
        <v>105</v>
      </c>
      <c r="G17" s="33" t="s">
        <v>4009</v>
      </c>
      <c r="H17" s="39"/>
      <c r="O17" s="39">
        <f>3.365</f>
        <v>3.3650000000000002</v>
      </c>
    </row>
    <row r="18" spans="1:19" s="2" customFormat="1" ht="12.75" x14ac:dyDescent="0.2">
      <c r="A18" s="39">
        <v>10</v>
      </c>
      <c r="B18" s="40" t="s">
        <v>29</v>
      </c>
      <c r="C18" s="33" t="s">
        <v>30</v>
      </c>
      <c r="D18" s="39">
        <v>2.9660000000000002</v>
      </c>
      <c r="E18" s="33" t="s">
        <v>31</v>
      </c>
      <c r="F18" s="57" t="s">
        <v>105</v>
      </c>
      <c r="G18" s="33" t="s">
        <v>32</v>
      </c>
      <c r="H18" s="39"/>
      <c r="S18" s="39">
        <v>2.9660000000000002</v>
      </c>
    </row>
    <row r="19" spans="1:19" s="2" customFormat="1" ht="12.75" x14ac:dyDescent="0.2">
      <c r="A19" s="39">
        <v>11</v>
      </c>
      <c r="B19" s="40" t="s">
        <v>29</v>
      </c>
      <c r="C19" s="33" t="s">
        <v>30</v>
      </c>
      <c r="D19" s="39">
        <f>6.523</f>
        <v>6.5229999999999997</v>
      </c>
      <c r="E19" s="33" t="s">
        <v>33</v>
      </c>
      <c r="F19" s="57" t="s">
        <v>105</v>
      </c>
      <c r="G19" s="33" t="s">
        <v>34</v>
      </c>
      <c r="H19" s="39"/>
      <c r="J19" s="39">
        <f>6.523</f>
        <v>6.5229999999999997</v>
      </c>
    </row>
    <row r="20" spans="1:19" s="2" customFormat="1" ht="14.25" x14ac:dyDescent="0.25">
      <c r="A20" s="39">
        <v>12</v>
      </c>
      <c r="B20" s="40" t="s">
        <v>35</v>
      </c>
      <c r="C20" s="33" t="s">
        <v>36</v>
      </c>
      <c r="D20" s="39">
        <v>4.2999999999999997E-2</v>
      </c>
      <c r="E20" s="33" t="s">
        <v>37</v>
      </c>
      <c r="F20" s="57" t="s">
        <v>4159</v>
      </c>
      <c r="G20" s="33" t="s">
        <v>38</v>
      </c>
      <c r="H20" s="39"/>
      <c r="L20" s="39">
        <v>4.2999999999999997E-2</v>
      </c>
    </row>
    <row r="21" spans="1:19" s="2" customFormat="1" ht="14.25" x14ac:dyDescent="0.25">
      <c r="A21" s="39">
        <v>13</v>
      </c>
      <c r="B21" s="40" t="s">
        <v>35</v>
      </c>
      <c r="C21" s="33" t="s">
        <v>36</v>
      </c>
      <c r="D21" s="39">
        <v>4.6669999999999998</v>
      </c>
      <c r="E21" s="33" t="s">
        <v>10</v>
      </c>
      <c r="F21" s="57" t="s">
        <v>4159</v>
      </c>
      <c r="G21" s="33" t="s">
        <v>39</v>
      </c>
      <c r="H21" s="39"/>
      <c r="O21" s="39">
        <v>4.6669999999999998</v>
      </c>
    </row>
    <row r="22" spans="1:19" s="2" customFormat="1" ht="14.25" x14ac:dyDescent="0.25">
      <c r="A22" s="39">
        <v>14</v>
      </c>
      <c r="B22" s="40" t="s">
        <v>35</v>
      </c>
      <c r="C22" s="33" t="s">
        <v>36</v>
      </c>
      <c r="D22" s="39">
        <v>5.8999999999999997E-2</v>
      </c>
      <c r="E22" s="33" t="s">
        <v>31</v>
      </c>
      <c r="F22" s="57" t="s">
        <v>4159</v>
      </c>
      <c r="G22" s="33" t="s">
        <v>40</v>
      </c>
      <c r="H22" s="39"/>
      <c r="S22" s="39">
        <v>5.8999999999999997E-2</v>
      </c>
    </row>
    <row r="23" spans="1:19" s="2" customFormat="1" ht="14.25" x14ac:dyDescent="0.25">
      <c r="A23" s="39">
        <v>15</v>
      </c>
      <c r="B23" s="40" t="s">
        <v>41</v>
      </c>
      <c r="C23" s="33" t="s">
        <v>42</v>
      </c>
      <c r="D23" s="39">
        <v>0.98899999999999999</v>
      </c>
      <c r="E23" s="33" t="s">
        <v>10</v>
      </c>
      <c r="F23" s="57" t="s">
        <v>4158</v>
      </c>
      <c r="G23" s="33" t="s">
        <v>43</v>
      </c>
      <c r="H23" s="39"/>
      <c r="O23" s="39">
        <v>0.98899999999999999</v>
      </c>
    </row>
    <row r="24" spans="1:19" s="2" customFormat="1" ht="12.75" x14ac:dyDescent="0.25">
      <c r="A24" s="110">
        <v>16</v>
      </c>
      <c r="B24" s="123" t="s">
        <v>44</v>
      </c>
      <c r="C24" s="112" t="s">
        <v>45</v>
      </c>
      <c r="D24" s="110">
        <v>4.6660000000000004</v>
      </c>
      <c r="E24" s="112" t="s">
        <v>10</v>
      </c>
      <c r="F24" s="125" t="s">
        <v>4158</v>
      </c>
      <c r="G24" s="33" t="s">
        <v>4010</v>
      </c>
      <c r="H24" s="39"/>
      <c r="O24" s="110">
        <v>4.6660000000000004</v>
      </c>
    </row>
    <row r="25" spans="1:19" s="2" customFormat="1" ht="12.75" x14ac:dyDescent="0.25">
      <c r="A25" s="111"/>
      <c r="B25" s="124"/>
      <c r="C25" s="113"/>
      <c r="D25" s="111"/>
      <c r="E25" s="113"/>
      <c r="F25" s="125"/>
      <c r="G25" s="33" t="s">
        <v>4011</v>
      </c>
      <c r="H25" s="39"/>
      <c r="I25" s="7"/>
      <c r="O25" s="111"/>
    </row>
    <row r="26" spans="1:19" s="2" customFormat="1" ht="14.25" x14ac:dyDescent="0.25">
      <c r="A26" s="110">
        <v>17</v>
      </c>
      <c r="B26" s="123" t="s">
        <v>46</v>
      </c>
      <c r="C26" s="112" t="s">
        <v>47</v>
      </c>
      <c r="D26" s="50">
        <v>0.52500000000000002</v>
      </c>
      <c r="E26" s="112" t="s">
        <v>10</v>
      </c>
      <c r="F26" s="41" t="s">
        <v>4158</v>
      </c>
      <c r="G26" s="33" t="s">
        <v>4012</v>
      </c>
      <c r="H26" s="39"/>
      <c r="I26" s="7"/>
      <c r="O26" s="50">
        <v>0.52500000000000002</v>
      </c>
    </row>
    <row r="27" spans="1:19" s="2" customFormat="1" ht="14.25" x14ac:dyDescent="0.25">
      <c r="A27" s="126"/>
      <c r="B27" s="127"/>
      <c r="C27" s="114"/>
      <c r="D27" s="50">
        <v>0.56399999999999995</v>
      </c>
      <c r="E27" s="114"/>
      <c r="F27" s="41" t="s">
        <v>4158</v>
      </c>
      <c r="G27" s="33" t="s">
        <v>4013</v>
      </c>
      <c r="H27" s="39"/>
      <c r="I27" s="7"/>
      <c r="O27" s="50">
        <v>0.56399999999999995</v>
      </c>
    </row>
    <row r="28" spans="1:19" s="2" customFormat="1" ht="14.25" x14ac:dyDescent="0.25">
      <c r="A28" s="126"/>
      <c r="B28" s="127"/>
      <c r="C28" s="114"/>
      <c r="D28" s="50">
        <v>0.874</v>
      </c>
      <c r="E28" s="114"/>
      <c r="F28" s="41" t="s">
        <v>4158</v>
      </c>
      <c r="G28" s="33" t="s">
        <v>4014</v>
      </c>
      <c r="H28" s="39"/>
      <c r="I28" s="7"/>
      <c r="O28" s="50">
        <v>0.874</v>
      </c>
    </row>
    <row r="29" spans="1:19" s="2" customFormat="1" ht="14.25" x14ac:dyDescent="0.25">
      <c r="A29" s="126"/>
      <c r="B29" s="127"/>
      <c r="C29" s="114"/>
      <c r="D29" s="50">
        <v>2.403</v>
      </c>
      <c r="E29" s="114"/>
      <c r="F29" s="41" t="s">
        <v>4158</v>
      </c>
      <c r="G29" s="33" t="s">
        <v>4016</v>
      </c>
      <c r="H29" s="39"/>
      <c r="I29" s="7"/>
      <c r="O29" s="50">
        <v>2.403</v>
      </c>
    </row>
    <row r="30" spans="1:19" s="2" customFormat="1" ht="14.25" x14ac:dyDescent="0.25">
      <c r="A30" s="111"/>
      <c r="B30" s="124"/>
      <c r="C30" s="113"/>
      <c r="D30" s="39">
        <v>2.6230000000000002</v>
      </c>
      <c r="E30" s="113"/>
      <c r="F30" s="41" t="s">
        <v>4158</v>
      </c>
      <c r="G30" s="33" t="s">
        <v>4015</v>
      </c>
      <c r="H30" s="39"/>
      <c r="O30" s="39">
        <v>2.6230000000000002</v>
      </c>
    </row>
    <row r="31" spans="1:19" s="2" customFormat="1" ht="14.25" x14ac:dyDescent="0.25">
      <c r="A31" s="39">
        <v>18</v>
      </c>
      <c r="B31" s="40" t="s">
        <v>46</v>
      </c>
      <c r="C31" s="33" t="s">
        <v>47</v>
      </c>
      <c r="D31" s="58">
        <v>3.4</v>
      </c>
      <c r="E31" s="33" t="s">
        <v>33</v>
      </c>
      <c r="F31" s="57" t="s">
        <v>4159</v>
      </c>
      <c r="G31" s="33" t="s">
        <v>48</v>
      </c>
      <c r="H31" s="39"/>
      <c r="J31" s="58">
        <v>3.4</v>
      </c>
    </row>
    <row r="32" spans="1:19" s="2" customFormat="1" ht="14.25" x14ac:dyDescent="0.25">
      <c r="A32" s="39">
        <v>19</v>
      </c>
      <c r="B32" s="40" t="s">
        <v>49</v>
      </c>
      <c r="C32" s="33" t="s">
        <v>50</v>
      </c>
      <c r="D32" s="39">
        <v>0.65500000000000003</v>
      </c>
      <c r="E32" s="33" t="s">
        <v>33</v>
      </c>
      <c r="F32" s="57" t="s">
        <v>4159</v>
      </c>
      <c r="G32" s="33" t="s">
        <v>51</v>
      </c>
      <c r="H32" s="39"/>
      <c r="J32" s="39">
        <v>0.65500000000000003</v>
      </c>
    </row>
    <row r="33" spans="1:15" s="2" customFormat="1" ht="14.25" x14ac:dyDescent="0.25">
      <c r="A33" s="39">
        <v>20</v>
      </c>
      <c r="B33" s="40" t="s">
        <v>52</v>
      </c>
      <c r="C33" s="33" t="s">
        <v>53</v>
      </c>
      <c r="D33" s="39">
        <v>2.3559999999999999</v>
      </c>
      <c r="E33" s="33" t="s">
        <v>10</v>
      </c>
      <c r="F33" s="57" t="s">
        <v>4159</v>
      </c>
      <c r="G33" s="33" t="s">
        <v>54</v>
      </c>
      <c r="H33" s="39"/>
      <c r="O33" s="39">
        <v>2.3559999999999999</v>
      </c>
    </row>
    <row r="34" spans="1:15" s="2" customFormat="1" ht="12.75" x14ac:dyDescent="0.2">
      <c r="A34" s="110">
        <v>21</v>
      </c>
      <c r="B34" s="123" t="s">
        <v>55</v>
      </c>
      <c r="C34" s="112" t="s">
        <v>56</v>
      </c>
      <c r="D34" s="39">
        <v>0.184</v>
      </c>
      <c r="E34" s="33" t="s">
        <v>10</v>
      </c>
      <c r="F34" s="57" t="s">
        <v>105</v>
      </c>
      <c r="G34" s="33" t="s">
        <v>4017</v>
      </c>
      <c r="H34" s="39"/>
      <c r="O34" s="39">
        <v>0.184</v>
      </c>
    </row>
    <row r="35" spans="1:15" s="2" customFormat="1" ht="12.75" x14ac:dyDescent="0.2">
      <c r="A35" s="111"/>
      <c r="B35" s="124"/>
      <c r="C35" s="113"/>
      <c r="D35" s="39">
        <f>0.143</f>
        <v>0.14299999999999999</v>
      </c>
      <c r="E35" s="33" t="s">
        <v>10</v>
      </c>
      <c r="F35" s="57" t="s">
        <v>105</v>
      </c>
      <c r="G35" s="33" t="s">
        <v>4018</v>
      </c>
      <c r="H35" s="39"/>
      <c r="O35" s="39">
        <f>0.143</f>
        <v>0.14299999999999999</v>
      </c>
    </row>
    <row r="36" spans="1:15" s="2" customFormat="1" ht="12.75" x14ac:dyDescent="0.2">
      <c r="A36" s="39">
        <v>22</v>
      </c>
      <c r="B36" s="40" t="s">
        <v>55</v>
      </c>
      <c r="C36" s="33" t="s">
        <v>56</v>
      </c>
      <c r="D36" s="39">
        <v>6.8929999999999998</v>
      </c>
      <c r="E36" s="33" t="s">
        <v>57</v>
      </c>
      <c r="F36" s="57" t="s">
        <v>105</v>
      </c>
      <c r="G36" s="33" t="s">
        <v>58</v>
      </c>
      <c r="H36" s="39"/>
      <c r="K36" s="39">
        <v>6.8929999999999998</v>
      </c>
    </row>
    <row r="37" spans="1:15" s="2" customFormat="1" ht="14.25" x14ac:dyDescent="0.25">
      <c r="A37" s="110">
        <v>23</v>
      </c>
      <c r="B37" s="123" t="s">
        <v>59</v>
      </c>
      <c r="C37" s="112" t="s">
        <v>60</v>
      </c>
      <c r="D37" s="39">
        <v>0.189</v>
      </c>
      <c r="E37" s="112" t="s">
        <v>10</v>
      </c>
      <c r="F37" s="57" t="s">
        <v>4159</v>
      </c>
      <c r="G37" s="33" t="s">
        <v>4019</v>
      </c>
      <c r="H37" s="39"/>
      <c r="O37" s="39">
        <v>0.189</v>
      </c>
    </row>
    <row r="38" spans="1:15" s="2" customFormat="1" ht="14.25" x14ac:dyDescent="0.25">
      <c r="A38" s="126"/>
      <c r="B38" s="127"/>
      <c r="C38" s="114"/>
      <c r="D38" s="39">
        <v>0.17799999999999999</v>
      </c>
      <c r="E38" s="114"/>
      <c r="F38" s="57" t="s">
        <v>4159</v>
      </c>
      <c r="G38" s="33" t="s">
        <v>4021</v>
      </c>
      <c r="H38" s="39"/>
      <c r="O38" s="39">
        <v>0.17799999999999999</v>
      </c>
    </row>
    <row r="39" spans="1:15" s="2" customFormat="1" ht="14.25" x14ac:dyDescent="0.25">
      <c r="A39" s="111"/>
      <c r="B39" s="124"/>
      <c r="C39" s="113"/>
      <c r="D39" s="39">
        <v>0.58899999999999997</v>
      </c>
      <c r="E39" s="113"/>
      <c r="F39" s="57" t="s">
        <v>4159</v>
      </c>
      <c r="G39" s="33" t="s">
        <v>4020</v>
      </c>
      <c r="H39" s="39"/>
      <c r="O39" s="39">
        <v>0.58899999999999997</v>
      </c>
    </row>
    <row r="40" spans="1:15" s="2" customFormat="1" ht="14.25" x14ac:dyDescent="0.25">
      <c r="A40" s="39">
        <v>24</v>
      </c>
      <c r="B40" s="40" t="s">
        <v>61</v>
      </c>
      <c r="C40" s="33" t="s">
        <v>62</v>
      </c>
      <c r="D40" s="39">
        <v>1.0129999999999999</v>
      </c>
      <c r="E40" s="33" t="s">
        <v>10</v>
      </c>
      <c r="F40" s="57" t="s">
        <v>4160</v>
      </c>
      <c r="G40" s="33" t="s">
        <v>63</v>
      </c>
      <c r="H40" s="39"/>
      <c r="O40" s="39">
        <v>1.0129999999999999</v>
      </c>
    </row>
    <row r="41" spans="1:15" s="2" customFormat="1" ht="14.25" x14ac:dyDescent="0.25">
      <c r="A41" s="39">
        <v>25</v>
      </c>
      <c r="B41" s="40" t="s">
        <v>61</v>
      </c>
      <c r="C41" s="33" t="s">
        <v>62</v>
      </c>
      <c r="D41" s="39">
        <v>0.97199999999999998</v>
      </c>
      <c r="E41" s="33" t="s">
        <v>57</v>
      </c>
      <c r="F41" s="57" t="s">
        <v>4158</v>
      </c>
      <c r="G41" s="33" t="s">
        <v>64</v>
      </c>
      <c r="H41" s="39"/>
      <c r="K41" s="39">
        <v>0.97199999999999998</v>
      </c>
    </row>
    <row r="42" spans="1:15" s="2" customFormat="1" ht="14.25" x14ac:dyDescent="0.25">
      <c r="A42" s="110">
        <v>26</v>
      </c>
      <c r="B42" s="123" t="s">
        <v>65</v>
      </c>
      <c r="C42" s="112" t="s">
        <v>66</v>
      </c>
      <c r="D42" s="39">
        <v>3.4000000000000002E-2</v>
      </c>
      <c r="E42" s="112" t="s">
        <v>10</v>
      </c>
      <c r="F42" s="57" t="s">
        <v>4160</v>
      </c>
      <c r="G42" s="33" t="s">
        <v>4022</v>
      </c>
      <c r="H42" s="39"/>
      <c r="O42" s="39">
        <v>3.4000000000000002E-2</v>
      </c>
    </row>
    <row r="43" spans="1:15" s="2" customFormat="1" ht="14.25" x14ac:dyDescent="0.25">
      <c r="A43" s="126"/>
      <c r="B43" s="127"/>
      <c r="C43" s="114"/>
      <c r="D43" s="39">
        <v>9.6000000000000002E-2</v>
      </c>
      <c r="E43" s="114"/>
      <c r="F43" s="57" t="s">
        <v>4160</v>
      </c>
      <c r="G43" s="33" t="s">
        <v>4024</v>
      </c>
      <c r="H43" s="39"/>
      <c r="O43" s="39">
        <v>9.6000000000000002E-2</v>
      </c>
    </row>
    <row r="44" spans="1:15" s="2" customFormat="1" ht="14.25" x14ac:dyDescent="0.25">
      <c r="A44" s="111"/>
      <c r="B44" s="124"/>
      <c r="C44" s="113"/>
      <c r="D44" s="39">
        <v>0.14899999999999999</v>
      </c>
      <c r="E44" s="113"/>
      <c r="F44" s="57" t="s">
        <v>4160</v>
      </c>
      <c r="G44" s="33" t="s">
        <v>4023</v>
      </c>
      <c r="H44" s="39"/>
      <c r="O44" s="39">
        <v>0.14899999999999999</v>
      </c>
    </row>
    <row r="45" spans="1:15" s="2" customFormat="1" ht="12.75" x14ac:dyDescent="0.2">
      <c r="A45" s="110">
        <v>27</v>
      </c>
      <c r="B45" s="123" t="s">
        <v>67</v>
      </c>
      <c r="C45" s="112" t="s">
        <v>68</v>
      </c>
      <c r="D45" s="39">
        <v>0.11700000000000001</v>
      </c>
      <c r="E45" s="112" t="s">
        <v>10</v>
      </c>
      <c r="F45" s="57" t="s">
        <v>566</v>
      </c>
      <c r="G45" s="33" t="s">
        <v>4026</v>
      </c>
      <c r="H45" s="39"/>
      <c r="O45" s="39">
        <v>0.11700000000000001</v>
      </c>
    </row>
    <row r="46" spans="1:15" s="2" customFormat="1" ht="12.75" x14ac:dyDescent="0.2">
      <c r="A46" s="111"/>
      <c r="B46" s="124"/>
      <c r="C46" s="113"/>
      <c r="D46" s="39">
        <v>0.97799999999999998</v>
      </c>
      <c r="E46" s="113"/>
      <c r="F46" s="57" t="s">
        <v>2301</v>
      </c>
      <c r="G46" s="33" t="s">
        <v>4025</v>
      </c>
      <c r="H46" s="39"/>
      <c r="O46" s="39">
        <v>0.97799999999999998</v>
      </c>
    </row>
    <row r="47" spans="1:15" s="2" customFormat="1" ht="14.25" x14ac:dyDescent="0.25">
      <c r="A47" s="39">
        <v>28</v>
      </c>
      <c r="B47" s="40" t="s">
        <v>70</v>
      </c>
      <c r="C47" s="33" t="s">
        <v>71</v>
      </c>
      <c r="D47" s="39">
        <v>0.91800000000000004</v>
      </c>
      <c r="E47" s="33" t="s">
        <v>10</v>
      </c>
      <c r="F47" s="57" t="s">
        <v>4160</v>
      </c>
      <c r="G47" s="33" t="s">
        <v>72</v>
      </c>
      <c r="H47" s="39"/>
      <c r="O47" s="39">
        <v>0.91800000000000004</v>
      </c>
    </row>
    <row r="48" spans="1:15" s="2" customFormat="1" ht="14.25" x14ac:dyDescent="0.25">
      <c r="A48" s="39">
        <v>29</v>
      </c>
      <c r="B48" s="40" t="s">
        <v>73</v>
      </c>
      <c r="C48" s="33" t="s">
        <v>74</v>
      </c>
      <c r="D48" s="39">
        <v>0.3</v>
      </c>
      <c r="E48" s="33" t="s">
        <v>10</v>
      </c>
      <c r="F48" s="57" t="s">
        <v>4158</v>
      </c>
      <c r="G48" s="33" t="s">
        <v>75</v>
      </c>
      <c r="H48" s="39"/>
      <c r="O48" s="39">
        <v>0.3</v>
      </c>
    </row>
    <row r="49" spans="1:25" s="2" customFormat="1" ht="14.25" x14ac:dyDescent="0.25">
      <c r="A49" s="39">
        <v>30</v>
      </c>
      <c r="B49" s="40" t="s">
        <v>76</v>
      </c>
      <c r="C49" s="33" t="s">
        <v>77</v>
      </c>
      <c r="D49" s="39">
        <v>0.28599999999999998</v>
      </c>
      <c r="E49" s="33" t="s">
        <v>10</v>
      </c>
      <c r="F49" s="57" t="s">
        <v>4158</v>
      </c>
      <c r="G49" s="33" t="s">
        <v>78</v>
      </c>
      <c r="H49" s="39"/>
      <c r="O49" s="39">
        <v>0.28599999999999998</v>
      </c>
    </row>
    <row r="50" spans="1:25" s="2" customFormat="1" ht="25.5" x14ac:dyDescent="0.25">
      <c r="A50" s="39">
        <v>31</v>
      </c>
      <c r="B50" s="40" t="s">
        <v>79</v>
      </c>
      <c r="C50" s="33" t="s">
        <v>80</v>
      </c>
      <c r="D50" s="39">
        <v>0.95</v>
      </c>
      <c r="E50" s="33" t="s">
        <v>81</v>
      </c>
      <c r="F50" s="57" t="s">
        <v>4158</v>
      </c>
      <c r="G50" s="33" t="s">
        <v>82</v>
      </c>
      <c r="H50" s="39"/>
      <c r="I50" s="39">
        <v>0.95</v>
      </c>
      <c r="Y50" s="2">
        <f>I50</f>
        <v>0.95</v>
      </c>
    </row>
    <row r="51" spans="1:25" s="2" customFormat="1" ht="14.25" x14ac:dyDescent="0.25">
      <c r="A51" s="39">
        <v>32</v>
      </c>
      <c r="B51" s="40" t="s">
        <v>83</v>
      </c>
      <c r="C51" s="33" t="s">
        <v>84</v>
      </c>
      <c r="D51" s="39">
        <v>0.627</v>
      </c>
      <c r="E51" s="33" t="s">
        <v>10</v>
      </c>
      <c r="F51" s="57" t="s">
        <v>4160</v>
      </c>
      <c r="G51" s="33" t="s">
        <v>85</v>
      </c>
      <c r="H51" s="39"/>
      <c r="O51" s="39">
        <v>0.627</v>
      </c>
    </row>
    <row r="52" spans="1:25" s="2" customFormat="1" ht="14.25" x14ac:dyDescent="0.25">
      <c r="A52" s="39">
        <v>33</v>
      </c>
      <c r="B52" s="40" t="s">
        <v>86</v>
      </c>
      <c r="C52" s="33" t="s">
        <v>87</v>
      </c>
      <c r="D52" s="39">
        <v>0.53500000000000003</v>
      </c>
      <c r="E52" s="33" t="s">
        <v>88</v>
      </c>
      <c r="F52" s="57" t="s">
        <v>4159</v>
      </c>
      <c r="G52" s="33" t="s">
        <v>89</v>
      </c>
      <c r="H52" s="39"/>
      <c r="I52" s="7"/>
      <c r="J52" s="7"/>
      <c r="T52" s="39">
        <v>0.53500000000000003</v>
      </c>
    </row>
    <row r="53" spans="1:25" s="2" customFormat="1" ht="14.25" x14ac:dyDescent="0.25">
      <c r="A53" s="39">
        <v>34</v>
      </c>
      <c r="B53" s="40" t="s">
        <v>90</v>
      </c>
      <c r="C53" s="33" t="s">
        <v>91</v>
      </c>
      <c r="D53" s="39">
        <v>1.7410000000000001</v>
      </c>
      <c r="E53" s="33" t="s">
        <v>10</v>
      </c>
      <c r="F53" s="57" t="s">
        <v>4158</v>
      </c>
      <c r="G53" s="33" t="s">
        <v>92</v>
      </c>
      <c r="H53" s="39"/>
      <c r="O53" s="39">
        <v>1.7410000000000001</v>
      </c>
    </row>
    <row r="54" spans="1:25" s="2" customFormat="1" ht="12.75" x14ac:dyDescent="0.2">
      <c r="A54" s="110">
        <v>35</v>
      </c>
      <c r="B54" s="123" t="s">
        <v>93</v>
      </c>
      <c r="C54" s="112" t="s">
        <v>94</v>
      </c>
      <c r="D54" s="39">
        <v>3.3860000000000001</v>
      </c>
      <c r="E54" s="112" t="s">
        <v>10</v>
      </c>
      <c r="F54" s="57" t="s">
        <v>566</v>
      </c>
      <c r="G54" s="33" t="s">
        <v>4028</v>
      </c>
      <c r="H54" s="39"/>
      <c r="O54" s="39">
        <v>3.3860000000000001</v>
      </c>
    </row>
    <row r="55" spans="1:25" s="2" customFormat="1" ht="14.25" x14ac:dyDescent="0.25">
      <c r="A55" s="111"/>
      <c r="B55" s="124"/>
      <c r="C55" s="113"/>
      <c r="D55" s="39">
        <v>1.78</v>
      </c>
      <c r="E55" s="113"/>
      <c r="F55" s="57" t="s">
        <v>4160</v>
      </c>
      <c r="G55" s="33" t="s">
        <v>4027</v>
      </c>
      <c r="H55" s="39"/>
      <c r="O55" s="39">
        <v>1.78</v>
      </c>
    </row>
    <row r="56" spans="1:25" s="2" customFormat="1" ht="14.25" x14ac:dyDescent="0.25">
      <c r="A56" s="39">
        <v>37</v>
      </c>
      <c r="B56" s="40" t="s">
        <v>95</v>
      </c>
      <c r="C56" s="33" t="s">
        <v>96</v>
      </c>
      <c r="D56" s="39">
        <v>3.641</v>
      </c>
      <c r="E56" s="33" t="s">
        <v>10</v>
      </c>
      <c r="F56" s="57" t="s">
        <v>4160</v>
      </c>
      <c r="G56" s="33" t="s">
        <v>97</v>
      </c>
      <c r="H56" s="39"/>
      <c r="O56" s="39">
        <v>3.641</v>
      </c>
    </row>
    <row r="57" spans="1:25" s="2" customFormat="1" ht="14.25" x14ac:dyDescent="0.25">
      <c r="A57" s="39">
        <v>38</v>
      </c>
      <c r="B57" s="40" t="s">
        <v>98</v>
      </c>
      <c r="C57" s="33" t="s">
        <v>99</v>
      </c>
      <c r="D57" s="39">
        <v>0.77500000000000002</v>
      </c>
      <c r="E57" s="33" t="s">
        <v>10</v>
      </c>
      <c r="F57" s="57" t="s">
        <v>4158</v>
      </c>
      <c r="G57" s="33" t="s">
        <v>100</v>
      </c>
      <c r="H57" s="39"/>
      <c r="O57" s="39">
        <v>0.77500000000000002</v>
      </c>
    </row>
    <row r="58" spans="1:25" s="2" customFormat="1" ht="14.25" x14ac:dyDescent="0.25">
      <c r="A58" s="110">
        <v>39</v>
      </c>
      <c r="B58" s="123" t="s">
        <v>101</v>
      </c>
      <c r="C58" s="112" t="s">
        <v>102</v>
      </c>
      <c r="D58" s="39">
        <v>2.7160000000000002</v>
      </c>
      <c r="E58" s="112" t="s">
        <v>10</v>
      </c>
      <c r="F58" s="57" t="s">
        <v>4158</v>
      </c>
      <c r="G58" s="33" t="s">
        <v>4029</v>
      </c>
      <c r="H58" s="39"/>
      <c r="O58" s="39">
        <v>2.7160000000000002</v>
      </c>
    </row>
    <row r="59" spans="1:25" s="2" customFormat="1" ht="14.25" x14ac:dyDescent="0.25">
      <c r="A59" s="126"/>
      <c r="B59" s="127"/>
      <c r="C59" s="114"/>
      <c r="D59" s="39">
        <v>1.1839999999999999</v>
      </c>
      <c r="E59" s="114"/>
      <c r="F59" s="57" t="s">
        <v>4158</v>
      </c>
      <c r="G59" s="33" t="s">
        <v>4030</v>
      </c>
      <c r="H59" s="39"/>
      <c r="O59" s="39">
        <v>1.1839999999999999</v>
      </c>
    </row>
    <row r="60" spans="1:25" s="2" customFormat="1" ht="14.25" x14ac:dyDescent="0.25">
      <c r="A60" s="111"/>
      <c r="B60" s="124"/>
      <c r="C60" s="113"/>
      <c r="D60" s="39">
        <v>1.2649999999999999</v>
      </c>
      <c r="E60" s="113"/>
      <c r="F60" s="57" t="s">
        <v>4158</v>
      </c>
      <c r="G60" s="68" t="s">
        <v>4031</v>
      </c>
      <c r="H60" s="39"/>
      <c r="O60" s="39">
        <v>1.2649999999999999</v>
      </c>
    </row>
    <row r="61" spans="1:25" s="2" customFormat="1" ht="12.75" x14ac:dyDescent="0.2">
      <c r="A61" s="110">
        <v>41</v>
      </c>
      <c r="B61" s="123" t="s">
        <v>103</v>
      </c>
      <c r="C61" s="112" t="s">
        <v>104</v>
      </c>
      <c r="D61" s="39">
        <v>4.1150000000000002</v>
      </c>
      <c r="E61" s="112" t="s">
        <v>10</v>
      </c>
      <c r="F61" s="57" t="s">
        <v>105</v>
      </c>
      <c r="G61" s="68" t="s">
        <v>4032</v>
      </c>
      <c r="H61" s="39"/>
      <c r="O61" s="39">
        <v>4.1150000000000002</v>
      </c>
    </row>
    <row r="62" spans="1:25" s="2" customFormat="1" ht="12.75" x14ac:dyDescent="0.2">
      <c r="A62" s="111"/>
      <c r="B62" s="124"/>
      <c r="C62" s="113"/>
      <c r="D62" s="39">
        <v>3.1070000000000002</v>
      </c>
      <c r="E62" s="113"/>
      <c r="F62" s="57" t="s">
        <v>105</v>
      </c>
      <c r="G62" s="33" t="s">
        <v>4033</v>
      </c>
      <c r="H62" s="39"/>
      <c r="O62" s="39">
        <v>3.1070000000000002</v>
      </c>
    </row>
    <row r="63" spans="1:25" s="2" customFormat="1" ht="14.25" x14ac:dyDescent="0.25">
      <c r="A63" s="110">
        <v>42</v>
      </c>
      <c r="B63" s="123" t="s">
        <v>106</v>
      </c>
      <c r="C63" s="112" t="s">
        <v>107</v>
      </c>
      <c r="D63" s="39">
        <v>0.27</v>
      </c>
      <c r="E63" s="112" t="s">
        <v>10</v>
      </c>
      <c r="F63" s="57" t="s">
        <v>4160</v>
      </c>
      <c r="G63" s="33" t="s">
        <v>4038</v>
      </c>
      <c r="H63" s="39"/>
      <c r="O63" s="39">
        <v>0.27</v>
      </c>
    </row>
    <row r="64" spans="1:25" s="2" customFormat="1" ht="14.25" x14ac:dyDescent="0.25">
      <c r="A64" s="111"/>
      <c r="B64" s="124"/>
      <c r="C64" s="113"/>
      <c r="D64" s="39">
        <v>4.9290000000000003</v>
      </c>
      <c r="E64" s="113"/>
      <c r="F64" s="57" t="s">
        <v>4160</v>
      </c>
      <c r="G64" s="33" t="s">
        <v>4037</v>
      </c>
      <c r="H64" s="39"/>
      <c r="O64" s="39">
        <v>4.9290000000000003</v>
      </c>
    </row>
    <row r="65" spans="1:20" s="2" customFormat="1" ht="14.25" x14ac:dyDescent="0.25">
      <c r="A65" s="39">
        <v>43</v>
      </c>
      <c r="B65" s="40" t="s">
        <v>108</v>
      </c>
      <c r="C65" s="33" t="s">
        <v>109</v>
      </c>
      <c r="D65" s="39">
        <v>1.228</v>
      </c>
      <c r="E65" s="33" t="s">
        <v>10</v>
      </c>
      <c r="F65" s="57" t="s">
        <v>4158</v>
      </c>
      <c r="G65" s="33" t="s">
        <v>110</v>
      </c>
      <c r="H65" s="39"/>
      <c r="O65" s="39">
        <v>1.228</v>
      </c>
    </row>
    <row r="66" spans="1:20" s="2" customFormat="1" ht="14.25" x14ac:dyDescent="0.25">
      <c r="A66" s="39">
        <v>44</v>
      </c>
      <c r="B66" s="40" t="s">
        <v>111</v>
      </c>
      <c r="C66" s="33" t="s">
        <v>112</v>
      </c>
      <c r="D66" s="39">
        <v>2.5720000000000001</v>
      </c>
      <c r="E66" s="33" t="s">
        <v>10</v>
      </c>
      <c r="F66" s="57" t="s">
        <v>4158</v>
      </c>
      <c r="G66" s="33" t="s">
        <v>113</v>
      </c>
      <c r="H66" s="39"/>
      <c r="O66" s="39">
        <v>2.5720000000000001</v>
      </c>
    </row>
    <row r="67" spans="1:20" s="2" customFormat="1" ht="14.25" x14ac:dyDescent="0.25">
      <c r="A67" s="39">
        <v>45</v>
      </c>
      <c r="B67" s="40" t="s">
        <v>114</v>
      </c>
      <c r="C67" s="33" t="s">
        <v>115</v>
      </c>
      <c r="D67" s="39">
        <v>0.17299999999999999</v>
      </c>
      <c r="E67" s="33" t="s">
        <v>10</v>
      </c>
      <c r="F67" s="57" t="s">
        <v>4158</v>
      </c>
      <c r="G67" s="33" t="s">
        <v>116</v>
      </c>
      <c r="H67" s="39"/>
      <c r="O67" s="39">
        <v>0.17299999999999999</v>
      </c>
    </row>
    <row r="68" spans="1:20" s="2" customFormat="1" ht="14.25" x14ac:dyDescent="0.25">
      <c r="A68" s="39">
        <v>46</v>
      </c>
      <c r="B68" s="40" t="s">
        <v>117</v>
      </c>
      <c r="C68" s="33" t="s">
        <v>118</v>
      </c>
      <c r="D68" s="39">
        <v>0.72299999999999998</v>
      </c>
      <c r="E68" s="33" t="s">
        <v>10</v>
      </c>
      <c r="F68" s="57" t="s">
        <v>4158</v>
      </c>
      <c r="G68" s="33" t="s">
        <v>119</v>
      </c>
      <c r="H68" s="39"/>
      <c r="O68" s="39">
        <v>0.72299999999999998</v>
      </c>
    </row>
    <row r="69" spans="1:20" s="2" customFormat="1" ht="14.25" x14ac:dyDescent="0.25">
      <c r="A69" s="39">
        <v>47</v>
      </c>
      <c r="B69" s="40" t="s">
        <v>120</v>
      </c>
      <c r="C69" s="33" t="s">
        <v>121</v>
      </c>
      <c r="D69" s="39">
        <v>1.1419999999999999</v>
      </c>
      <c r="E69" s="33" t="s">
        <v>10</v>
      </c>
      <c r="F69" s="57" t="s">
        <v>4158</v>
      </c>
      <c r="G69" s="33" t="s">
        <v>122</v>
      </c>
      <c r="H69" s="39"/>
      <c r="O69" s="39">
        <v>1.1419999999999999</v>
      </c>
    </row>
    <row r="70" spans="1:20" s="2" customFormat="1" ht="14.25" x14ac:dyDescent="0.25">
      <c r="A70" s="39">
        <v>49</v>
      </c>
      <c r="B70" s="40" t="s">
        <v>123</v>
      </c>
      <c r="C70" s="33" t="s">
        <v>124</v>
      </c>
      <c r="D70" s="39">
        <v>1.373</v>
      </c>
      <c r="E70" s="33" t="s">
        <v>88</v>
      </c>
      <c r="F70" s="57" t="s">
        <v>4159</v>
      </c>
      <c r="G70" s="33" t="s">
        <v>125</v>
      </c>
      <c r="H70" s="39"/>
      <c r="O70" s="39"/>
      <c r="T70" s="39">
        <v>1.373</v>
      </c>
    </row>
    <row r="71" spans="1:20" s="2" customFormat="1" ht="14.25" x14ac:dyDescent="0.25">
      <c r="A71" s="39">
        <v>50</v>
      </c>
      <c r="B71" s="40" t="s">
        <v>126</v>
      </c>
      <c r="C71" s="33" t="s">
        <v>127</v>
      </c>
      <c r="D71" s="39">
        <v>1.6379999999999999</v>
      </c>
      <c r="E71" s="33" t="s">
        <v>10</v>
      </c>
      <c r="F71" s="57" t="s">
        <v>4159</v>
      </c>
      <c r="G71" s="33" t="s">
        <v>128</v>
      </c>
      <c r="H71" s="39"/>
      <c r="O71" s="39">
        <v>1.6379999999999999</v>
      </c>
    </row>
    <row r="72" spans="1:20" s="2" customFormat="1" ht="14.25" x14ac:dyDescent="0.25">
      <c r="A72" s="39">
        <v>51</v>
      </c>
      <c r="B72" s="40" t="s">
        <v>129</v>
      </c>
      <c r="C72" s="33" t="s">
        <v>130</v>
      </c>
      <c r="D72" s="39">
        <v>2.0409999999999999</v>
      </c>
      <c r="E72" s="33" t="s">
        <v>10</v>
      </c>
      <c r="F72" s="57" t="s">
        <v>4159</v>
      </c>
      <c r="G72" s="33" t="s">
        <v>131</v>
      </c>
      <c r="H72" s="39"/>
      <c r="O72" s="39">
        <v>2.0409999999999999</v>
      </c>
    </row>
    <row r="73" spans="1:20" s="2" customFormat="1" ht="14.25" x14ac:dyDescent="0.25">
      <c r="A73" s="39">
        <v>52</v>
      </c>
      <c r="B73" s="40" t="s">
        <v>132</v>
      </c>
      <c r="C73" s="33" t="s">
        <v>133</v>
      </c>
      <c r="D73" s="39">
        <v>1.125</v>
      </c>
      <c r="E73" s="33" t="s">
        <v>10</v>
      </c>
      <c r="F73" s="57" t="s">
        <v>4159</v>
      </c>
      <c r="G73" s="33" t="s">
        <v>134</v>
      </c>
      <c r="H73" s="39"/>
      <c r="O73" s="39">
        <v>1.125</v>
      </c>
    </row>
    <row r="74" spans="1:20" s="2" customFormat="1" ht="14.25" x14ac:dyDescent="0.25">
      <c r="A74" s="39">
        <v>53</v>
      </c>
      <c r="B74" s="40" t="s">
        <v>135</v>
      </c>
      <c r="C74" s="33" t="s">
        <v>136</v>
      </c>
      <c r="D74" s="39">
        <v>0.58099999999999996</v>
      </c>
      <c r="E74" s="33" t="s">
        <v>10</v>
      </c>
      <c r="F74" s="57" t="s">
        <v>4159</v>
      </c>
      <c r="G74" s="33" t="s">
        <v>137</v>
      </c>
      <c r="H74" s="39"/>
      <c r="O74" s="39">
        <v>0.58099999999999996</v>
      </c>
    </row>
    <row r="75" spans="1:20" s="2" customFormat="1" ht="14.25" x14ac:dyDescent="0.25">
      <c r="A75" s="39">
        <v>54</v>
      </c>
      <c r="B75" s="40" t="s">
        <v>138</v>
      </c>
      <c r="C75" s="33" t="s">
        <v>139</v>
      </c>
      <c r="D75" s="39">
        <v>0.80700000000000005</v>
      </c>
      <c r="E75" s="33" t="s">
        <v>10</v>
      </c>
      <c r="F75" s="57" t="s">
        <v>4159</v>
      </c>
      <c r="G75" s="33" t="s">
        <v>140</v>
      </c>
      <c r="H75" s="39"/>
      <c r="O75" s="39">
        <v>0.80700000000000005</v>
      </c>
    </row>
    <row r="76" spans="1:20" s="2" customFormat="1" ht="14.25" x14ac:dyDescent="0.25">
      <c r="A76" s="39">
        <v>55</v>
      </c>
      <c r="B76" s="40" t="s">
        <v>141</v>
      </c>
      <c r="C76" s="33" t="s">
        <v>142</v>
      </c>
      <c r="D76" s="39">
        <v>1.1870000000000001</v>
      </c>
      <c r="E76" s="33" t="s">
        <v>10</v>
      </c>
      <c r="F76" s="57" t="s">
        <v>4159</v>
      </c>
      <c r="G76" s="33" t="s">
        <v>143</v>
      </c>
      <c r="H76" s="39"/>
      <c r="O76" s="39">
        <v>1.1870000000000001</v>
      </c>
    </row>
    <row r="77" spans="1:20" s="2" customFormat="1" ht="14.25" x14ac:dyDescent="0.25">
      <c r="A77" s="39">
        <v>56</v>
      </c>
      <c r="B77" s="40" t="s">
        <v>144</v>
      </c>
      <c r="C77" s="33" t="s">
        <v>145</v>
      </c>
      <c r="D77" s="58">
        <v>0.26749580462599998</v>
      </c>
      <c r="E77" s="33" t="s">
        <v>10</v>
      </c>
      <c r="F77" s="57" t="s">
        <v>4158</v>
      </c>
      <c r="G77" s="33"/>
      <c r="H77" s="39"/>
      <c r="O77" s="58">
        <v>0.26749580462599998</v>
      </c>
    </row>
    <row r="78" spans="1:20" s="2" customFormat="1" ht="14.25" x14ac:dyDescent="0.25">
      <c r="A78" s="39">
        <v>57</v>
      </c>
      <c r="B78" s="40" t="s">
        <v>146</v>
      </c>
      <c r="C78" s="33" t="s">
        <v>147</v>
      </c>
      <c r="D78" s="39">
        <v>3.8889999999999998</v>
      </c>
      <c r="E78" s="33" t="s">
        <v>10</v>
      </c>
      <c r="F78" s="57" t="s">
        <v>4158</v>
      </c>
      <c r="G78" s="33" t="s">
        <v>148</v>
      </c>
      <c r="H78" s="39"/>
      <c r="O78" s="39">
        <v>3.8889999999999998</v>
      </c>
    </row>
    <row r="79" spans="1:20" s="2" customFormat="1" ht="14.25" x14ac:dyDescent="0.25">
      <c r="A79" s="110">
        <v>58</v>
      </c>
      <c r="B79" s="123" t="s">
        <v>149</v>
      </c>
      <c r="C79" s="112" t="s">
        <v>150</v>
      </c>
      <c r="D79" s="39">
        <v>3.5219999999999998</v>
      </c>
      <c r="E79" s="112" t="s">
        <v>10</v>
      </c>
      <c r="F79" s="57" t="s">
        <v>4159</v>
      </c>
      <c r="G79" s="33" t="s">
        <v>4040</v>
      </c>
      <c r="H79" s="39"/>
      <c r="O79" s="39">
        <v>3.5219999999999998</v>
      </c>
    </row>
    <row r="80" spans="1:20" s="2" customFormat="1" ht="14.25" x14ac:dyDescent="0.25">
      <c r="A80" s="111"/>
      <c r="B80" s="124"/>
      <c r="C80" s="113"/>
      <c r="D80" s="39">
        <v>1.702</v>
      </c>
      <c r="E80" s="113"/>
      <c r="F80" s="57" t="s">
        <v>4159</v>
      </c>
      <c r="G80" s="33" t="s">
        <v>4039</v>
      </c>
      <c r="H80" s="39"/>
      <c r="O80" s="39">
        <v>1.702</v>
      </c>
    </row>
    <row r="81" spans="1:15" s="2" customFormat="1" ht="14.25" x14ac:dyDescent="0.25">
      <c r="A81" s="39">
        <v>59</v>
      </c>
      <c r="B81" s="40" t="s">
        <v>151</v>
      </c>
      <c r="C81" s="33" t="s">
        <v>152</v>
      </c>
      <c r="D81" s="39">
        <v>2</v>
      </c>
      <c r="E81" s="33" t="s">
        <v>10</v>
      </c>
      <c r="F81" s="57" t="s">
        <v>4158</v>
      </c>
      <c r="G81" s="33" t="s">
        <v>153</v>
      </c>
      <c r="H81" s="39"/>
      <c r="O81" s="39">
        <v>2</v>
      </c>
    </row>
    <row r="82" spans="1:15" s="2" customFormat="1" ht="14.25" x14ac:dyDescent="0.25">
      <c r="A82" s="39">
        <v>60</v>
      </c>
      <c r="B82" s="40" t="s">
        <v>154</v>
      </c>
      <c r="C82" s="33" t="s">
        <v>155</v>
      </c>
      <c r="D82" s="58">
        <v>2.0727430288900002</v>
      </c>
      <c r="E82" s="33" t="s">
        <v>10</v>
      </c>
      <c r="F82" s="57" t="s">
        <v>4158</v>
      </c>
      <c r="G82" s="33"/>
      <c r="H82" s="39"/>
      <c r="O82" s="58">
        <v>2.0727430288900002</v>
      </c>
    </row>
    <row r="83" spans="1:15" s="2" customFormat="1" ht="14.25" x14ac:dyDescent="0.25">
      <c r="A83" s="39">
        <v>61</v>
      </c>
      <c r="B83" s="40" t="s">
        <v>156</v>
      </c>
      <c r="C83" s="33" t="s">
        <v>157</v>
      </c>
      <c r="D83" s="39">
        <v>1.68</v>
      </c>
      <c r="E83" s="33" t="s">
        <v>10</v>
      </c>
      <c r="F83" s="57" t="s">
        <v>4159</v>
      </c>
      <c r="G83" s="33" t="s">
        <v>158</v>
      </c>
      <c r="H83" s="39"/>
      <c r="O83" s="39">
        <v>1.68</v>
      </c>
    </row>
    <row r="84" spans="1:15" s="2" customFormat="1" ht="14.25" x14ac:dyDescent="0.25">
      <c r="A84" s="39">
        <v>62</v>
      </c>
      <c r="B84" s="40" t="s">
        <v>159</v>
      </c>
      <c r="C84" s="33" t="s">
        <v>160</v>
      </c>
      <c r="D84" s="39">
        <v>0.16500000000000001</v>
      </c>
      <c r="E84" s="33" t="s">
        <v>10</v>
      </c>
      <c r="F84" s="57" t="s">
        <v>4159</v>
      </c>
      <c r="G84" s="33" t="s">
        <v>161</v>
      </c>
      <c r="H84" s="39"/>
      <c r="O84" s="39">
        <v>0.16500000000000001</v>
      </c>
    </row>
    <row r="85" spans="1:15" s="2" customFormat="1" ht="14.25" x14ac:dyDescent="0.25">
      <c r="A85" s="39">
        <v>63</v>
      </c>
      <c r="B85" s="40" t="s">
        <v>162</v>
      </c>
      <c r="C85" s="33" t="s">
        <v>163</v>
      </c>
      <c r="D85" s="39">
        <v>0.39200000000000002</v>
      </c>
      <c r="E85" s="33" t="s">
        <v>10</v>
      </c>
      <c r="F85" s="57" t="s">
        <v>4159</v>
      </c>
      <c r="G85" s="33" t="s">
        <v>164</v>
      </c>
      <c r="H85" s="39"/>
      <c r="O85" s="39">
        <v>0.39200000000000002</v>
      </c>
    </row>
    <row r="86" spans="1:15" s="2" customFormat="1" ht="14.25" x14ac:dyDescent="0.25">
      <c r="A86" s="39">
        <v>64</v>
      </c>
      <c r="B86" s="40" t="s">
        <v>165</v>
      </c>
      <c r="C86" s="33" t="s">
        <v>166</v>
      </c>
      <c r="D86" s="39">
        <v>0.51700000000000002</v>
      </c>
      <c r="E86" s="33" t="s">
        <v>10</v>
      </c>
      <c r="F86" s="57" t="s">
        <v>4159</v>
      </c>
      <c r="G86" s="33" t="s">
        <v>167</v>
      </c>
      <c r="H86" s="39"/>
      <c r="O86" s="39">
        <v>0.51700000000000002</v>
      </c>
    </row>
    <row r="87" spans="1:15" s="2" customFormat="1" ht="14.25" x14ac:dyDescent="0.25">
      <c r="A87" s="39">
        <v>65</v>
      </c>
      <c r="B87" s="40" t="s">
        <v>168</v>
      </c>
      <c r="C87" s="33" t="s">
        <v>169</v>
      </c>
      <c r="D87" s="39">
        <v>1.538</v>
      </c>
      <c r="E87" s="33" t="s">
        <v>10</v>
      </c>
      <c r="F87" s="57" t="s">
        <v>4159</v>
      </c>
      <c r="G87" s="33" t="s">
        <v>170</v>
      </c>
      <c r="H87" s="39"/>
      <c r="O87" s="39">
        <v>1.538</v>
      </c>
    </row>
    <row r="88" spans="1:15" s="2" customFormat="1" ht="14.25" x14ac:dyDescent="0.25">
      <c r="A88" s="39">
        <v>66</v>
      </c>
      <c r="B88" s="40" t="s">
        <v>171</v>
      </c>
      <c r="C88" s="33" t="s">
        <v>172</v>
      </c>
      <c r="D88" s="39">
        <v>3.6190000000000002</v>
      </c>
      <c r="E88" s="33" t="s">
        <v>10</v>
      </c>
      <c r="F88" s="57" t="s">
        <v>4160</v>
      </c>
      <c r="G88" s="33" t="s">
        <v>173</v>
      </c>
      <c r="H88" s="39"/>
      <c r="O88" s="39">
        <v>3.6190000000000002</v>
      </c>
    </row>
    <row r="89" spans="1:15" s="2" customFormat="1" ht="14.25" x14ac:dyDescent="0.25">
      <c r="A89" s="39">
        <v>67</v>
      </c>
      <c r="B89" s="40" t="s">
        <v>174</v>
      </c>
      <c r="C89" s="33" t="s">
        <v>175</v>
      </c>
      <c r="D89" s="39">
        <v>2.3809999999999998</v>
      </c>
      <c r="E89" s="33" t="s">
        <v>10</v>
      </c>
      <c r="F89" s="57" t="s">
        <v>4159</v>
      </c>
      <c r="G89" s="33" t="s">
        <v>176</v>
      </c>
      <c r="H89" s="39"/>
      <c r="O89" s="39">
        <v>2.3809999999999998</v>
      </c>
    </row>
    <row r="90" spans="1:15" s="2" customFormat="1" ht="14.25" x14ac:dyDescent="0.25">
      <c r="A90" s="39">
        <v>68</v>
      </c>
      <c r="B90" s="40" t="s">
        <v>177</v>
      </c>
      <c r="C90" s="33" t="s">
        <v>178</v>
      </c>
      <c r="D90" s="39">
        <v>0.47099999999999997</v>
      </c>
      <c r="E90" s="33" t="s">
        <v>10</v>
      </c>
      <c r="F90" s="57" t="s">
        <v>4158</v>
      </c>
      <c r="G90" s="33" t="s">
        <v>179</v>
      </c>
      <c r="H90" s="39"/>
      <c r="O90" s="39">
        <v>0.47099999999999997</v>
      </c>
    </row>
    <row r="91" spans="1:15" s="2" customFormat="1" ht="14.25" x14ac:dyDescent="0.25">
      <c r="A91" s="39">
        <v>69</v>
      </c>
      <c r="B91" s="40" t="s">
        <v>180</v>
      </c>
      <c r="C91" s="33" t="s">
        <v>181</v>
      </c>
      <c r="D91" s="39">
        <v>4.282</v>
      </c>
      <c r="E91" s="33" t="s">
        <v>10</v>
      </c>
      <c r="F91" s="57" t="s">
        <v>4159</v>
      </c>
      <c r="G91" s="33" t="s">
        <v>182</v>
      </c>
      <c r="H91" s="39"/>
      <c r="O91" s="39">
        <v>4.282</v>
      </c>
    </row>
    <row r="92" spans="1:15" s="2" customFormat="1" ht="14.25" x14ac:dyDescent="0.25">
      <c r="A92" s="39">
        <v>70</v>
      </c>
      <c r="B92" s="40" t="s">
        <v>183</v>
      </c>
      <c r="C92" s="33" t="s">
        <v>184</v>
      </c>
      <c r="D92" s="39">
        <v>4.4870000000000001</v>
      </c>
      <c r="E92" s="33" t="s">
        <v>10</v>
      </c>
      <c r="F92" s="57" t="s">
        <v>4158</v>
      </c>
      <c r="G92" s="33" t="s">
        <v>185</v>
      </c>
      <c r="H92" s="39"/>
      <c r="O92" s="39">
        <v>4.4870000000000001</v>
      </c>
    </row>
    <row r="93" spans="1:15" s="2" customFormat="1" ht="14.25" x14ac:dyDescent="0.25">
      <c r="A93" s="39">
        <v>71</v>
      </c>
      <c r="B93" s="40" t="s">
        <v>186</v>
      </c>
      <c r="C93" s="33" t="s">
        <v>187</v>
      </c>
      <c r="D93" s="39">
        <v>1.554</v>
      </c>
      <c r="E93" s="33" t="s">
        <v>10</v>
      </c>
      <c r="F93" s="57" t="s">
        <v>4159</v>
      </c>
      <c r="G93" s="33" t="s">
        <v>188</v>
      </c>
      <c r="H93" s="39"/>
      <c r="O93" s="39">
        <v>1.554</v>
      </c>
    </row>
    <row r="94" spans="1:15" s="2" customFormat="1" ht="14.25" x14ac:dyDescent="0.25">
      <c r="A94" s="39">
        <v>72</v>
      </c>
      <c r="B94" s="40" t="s">
        <v>189</v>
      </c>
      <c r="C94" s="33" t="s">
        <v>190</v>
      </c>
      <c r="D94" s="39">
        <v>0.76800000000000002</v>
      </c>
      <c r="E94" s="33" t="s">
        <v>10</v>
      </c>
      <c r="F94" s="57" t="s">
        <v>4159</v>
      </c>
      <c r="G94" s="33" t="s">
        <v>191</v>
      </c>
      <c r="H94" s="39"/>
      <c r="O94" s="39">
        <v>0.76800000000000002</v>
      </c>
    </row>
    <row r="95" spans="1:15" s="2" customFormat="1" ht="14.25" x14ac:dyDescent="0.25">
      <c r="A95" s="39">
        <v>73</v>
      </c>
      <c r="B95" s="40" t="s">
        <v>192</v>
      </c>
      <c r="C95" s="33" t="s">
        <v>193</v>
      </c>
      <c r="D95" s="39">
        <v>1.8660000000000001</v>
      </c>
      <c r="E95" s="33" t="s">
        <v>10</v>
      </c>
      <c r="F95" s="57" t="s">
        <v>4158</v>
      </c>
      <c r="G95" s="33" t="s">
        <v>194</v>
      </c>
      <c r="H95" s="39"/>
      <c r="O95" s="39">
        <v>1.8660000000000001</v>
      </c>
    </row>
    <row r="96" spans="1:15" s="2" customFormat="1" ht="14.25" x14ac:dyDescent="0.25">
      <c r="A96" s="39">
        <v>74</v>
      </c>
      <c r="B96" s="40" t="s">
        <v>195</v>
      </c>
      <c r="C96" s="33" t="s">
        <v>196</v>
      </c>
      <c r="D96" s="39">
        <v>1.3759999999999999</v>
      </c>
      <c r="E96" s="33" t="s">
        <v>10</v>
      </c>
      <c r="F96" s="57" t="s">
        <v>4158</v>
      </c>
      <c r="G96" s="33" t="s">
        <v>197</v>
      </c>
      <c r="H96" s="39"/>
      <c r="O96" s="39">
        <v>1.3759999999999999</v>
      </c>
    </row>
    <row r="97" spans="1:17" s="2" customFormat="1" ht="25.5" x14ac:dyDescent="0.25">
      <c r="A97" s="39">
        <v>75</v>
      </c>
      <c r="B97" s="40" t="s">
        <v>198</v>
      </c>
      <c r="C97" s="33" t="s">
        <v>199</v>
      </c>
      <c r="D97" s="39">
        <v>0.33700000000000002</v>
      </c>
      <c r="E97" s="33" t="s">
        <v>10</v>
      </c>
      <c r="F97" s="57" t="s">
        <v>4159</v>
      </c>
      <c r="G97" s="33" t="s">
        <v>200</v>
      </c>
      <c r="H97" s="39"/>
      <c r="O97" s="39">
        <v>0.33700000000000002</v>
      </c>
    </row>
    <row r="98" spans="1:17" s="2" customFormat="1" ht="14.25" x14ac:dyDescent="0.25">
      <c r="A98" s="39">
        <v>76</v>
      </c>
      <c r="B98" s="40" t="s">
        <v>201</v>
      </c>
      <c r="C98" s="33" t="s">
        <v>202</v>
      </c>
      <c r="D98" s="39">
        <v>0.154</v>
      </c>
      <c r="E98" s="33" t="s">
        <v>10</v>
      </c>
      <c r="F98" s="57" t="s">
        <v>4159</v>
      </c>
      <c r="G98" s="33" t="s">
        <v>203</v>
      </c>
      <c r="H98" s="39"/>
      <c r="O98" s="39">
        <v>0.154</v>
      </c>
    </row>
    <row r="99" spans="1:17" s="2" customFormat="1" ht="14.25" x14ac:dyDescent="0.25">
      <c r="A99" s="39">
        <v>77</v>
      </c>
      <c r="B99" s="40" t="s">
        <v>204</v>
      </c>
      <c r="C99" s="33" t="s">
        <v>205</v>
      </c>
      <c r="D99" s="39">
        <v>0.26</v>
      </c>
      <c r="E99" s="33" t="s">
        <v>10</v>
      </c>
      <c r="F99" s="57" t="s">
        <v>4159</v>
      </c>
      <c r="G99" s="33" t="s">
        <v>206</v>
      </c>
      <c r="H99" s="39"/>
      <c r="O99" s="39">
        <v>0.26</v>
      </c>
    </row>
    <row r="100" spans="1:17" s="2" customFormat="1" ht="14.25" x14ac:dyDescent="0.25">
      <c r="A100" s="39">
        <v>78</v>
      </c>
      <c r="B100" s="40" t="s">
        <v>207</v>
      </c>
      <c r="C100" s="33" t="s">
        <v>208</v>
      </c>
      <c r="D100" s="39">
        <v>0.153</v>
      </c>
      <c r="E100" s="33" t="s">
        <v>10</v>
      </c>
      <c r="F100" s="57" t="s">
        <v>4159</v>
      </c>
      <c r="G100" s="33" t="s">
        <v>209</v>
      </c>
      <c r="H100" s="39"/>
      <c r="O100" s="39">
        <v>0.153</v>
      </c>
    </row>
    <row r="101" spans="1:17" s="2" customFormat="1" ht="14.25" x14ac:dyDescent="0.25">
      <c r="A101" s="39">
        <v>79</v>
      </c>
      <c r="B101" s="40" t="s">
        <v>210</v>
      </c>
      <c r="C101" s="33" t="s">
        <v>211</v>
      </c>
      <c r="D101" s="39">
        <v>0.74099999999999999</v>
      </c>
      <c r="E101" s="33" t="s">
        <v>57</v>
      </c>
      <c r="F101" s="57" t="s">
        <v>4159</v>
      </c>
      <c r="G101" s="33" t="s">
        <v>212</v>
      </c>
      <c r="H101" s="39"/>
      <c r="K101" s="39">
        <v>0.74099999999999999</v>
      </c>
    </row>
    <row r="102" spans="1:17" s="2" customFormat="1" ht="14.25" x14ac:dyDescent="0.25">
      <c r="A102" s="39">
        <v>80</v>
      </c>
      <c r="B102" s="40" t="s">
        <v>213</v>
      </c>
      <c r="C102" s="33" t="s">
        <v>214</v>
      </c>
      <c r="D102" s="39">
        <v>0.25</v>
      </c>
      <c r="E102" s="33" t="s">
        <v>57</v>
      </c>
      <c r="F102" s="57" t="s">
        <v>4159</v>
      </c>
      <c r="G102" s="33" t="s">
        <v>215</v>
      </c>
      <c r="H102" s="39"/>
      <c r="K102" s="39">
        <v>0.25</v>
      </c>
    </row>
    <row r="103" spans="1:17" s="2" customFormat="1" ht="14.25" x14ac:dyDescent="0.25">
      <c r="A103" s="39">
        <v>81</v>
      </c>
      <c r="B103" s="40" t="s">
        <v>216</v>
      </c>
      <c r="C103" s="33" t="s">
        <v>217</v>
      </c>
      <c r="D103" s="39">
        <v>1.1379999999999999</v>
      </c>
      <c r="E103" s="33" t="s">
        <v>10</v>
      </c>
      <c r="F103" s="57" t="s">
        <v>4159</v>
      </c>
      <c r="G103" s="33" t="s">
        <v>218</v>
      </c>
      <c r="H103" s="39"/>
      <c r="O103" s="39">
        <v>1.1379999999999999</v>
      </c>
    </row>
    <row r="104" spans="1:17" s="2" customFormat="1" ht="14.25" x14ac:dyDescent="0.25">
      <c r="A104" s="39">
        <v>82</v>
      </c>
      <c r="B104" s="40" t="s">
        <v>219</v>
      </c>
      <c r="C104" s="33" t="s">
        <v>220</v>
      </c>
      <c r="D104" s="58">
        <v>0.877834880983</v>
      </c>
      <c r="E104" s="33" t="s">
        <v>10</v>
      </c>
      <c r="F104" s="57" t="s">
        <v>4158</v>
      </c>
      <c r="G104" s="33"/>
      <c r="H104" s="39"/>
      <c r="O104" s="58">
        <v>0.877834880983</v>
      </c>
    </row>
    <row r="105" spans="1:17" s="2" customFormat="1" ht="14.25" x14ac:dyDescent="0.25">
      <c r="A105" s="39">
        <v>83</v>
      </c>
      <c r="B105" s="40" t="s">
        <v>221</v>
      </c>
      <c r="C105" s="33" t="s">
        <v>184</v>
      </c>
      <c r="D105" s="58">
        <v>0.12934264451999999</v>
      </c>
      <c r="E105" s="33" t="s">
        <v>10</v>
      </c>
      <c r="F105" s="57" t="s">
        <v>4158</v>
      </c>
      <c r="G105" s="33"/>
      <c r="H105" s="39"/>
      <c r="O105" s="58">
        <v>0.12934264451999999</v>
      </c>
    </row>
    <row r="106" spans="1:17" s="2" customFormat="1" ht="14.25" x14ac:dyDescent="0.25">
      <c r="A106" s="39">
        <v>84</v>
      </c>
      <c r="B106" s="40" t="s">
        <v>222</v>
      </c>
      <c r="C106" s="33" t="s">
        <v>223</v>
      </c>
      <c r="D106" s="39">
        <v>0.44900000000000001</v>
      </c>
      <c r="E106" s="33" t="s">
        <v>10</v>
      </c>
      <c r="F106" s="57" t="s">
        <v>4159</v>
      </c>
      <c r="G106" s="33" t="s">
        <v>224</v>
      </c>
      <c r="H106" s="39"/>
      <c r="O106" s="39">
        <v>0.44900000000000001</v>
      </c>
    </row>
    <row r="107" spans="1:17" s="2" customFormat="1" ht="14.25" x14ac:dyDescent="0.25">
      <c r="A107" s="39">
        <v>85</v>
      </c>
      <c r="B107" s="40" t="s">
        <v>225</v>
      </c>
      <c r="C107" s="33" t="s">
        <v>226</v>
      </c>
      <c r="D107" s="39">
        <v>0.751</v>
      </c>
      <c r="E107" s="33" t="s">
        <v>10</v>
      </c>
      <c r="F107" s="57" t="s">
        <v>4159</v>
      </c>
      <c r="G107" s="33" t="s">
        <v>227</v>
      </c>
      <c r="H107" s="39"/>
      <c r="O107" s="39">
        <v>0.751</v>
      </c>
    </row>
    <row r="108" spans="1:17" s="2" customFormat="1" ht="14.25" x14ac:dyDescent="0.25">
      <c r="A108" s="39">
        <v>86</v>
      </c>
      <c r="B108" s="40" t="s">
        <v>228</v>
      </c>
      <c r="C108" s="33" t="s">
        <v>229</v>
      </c>
      <c r="D108" s="39">
        <v>0.52800000000000002</v>
      </c>
      <c r="E108" s="33" t="s">
        <v>230</v>
      </c>
      <c r="F108" s="57" t="s">
        <v>4159</v>
      </c>
      <c r="G108" s="33" t="s">
        <v>231</v>
      </c>
      <c r="H108" s="39"/>
      <c r="Q108" s="39">
        <v>0.52800000000000002</v>
      </c>
    </row>
    <row r="109" spans="1:17" s="2" customFormat="1" ht="14.25" x14ac:dyDescent="0.25">
      <c r="A109" s="39">
        <v>87</v>
      </c>
      <c r="B109" s="40" t="s">
        <v>232</v>
      </c>
      <c r="C109" s="33" t="s">
        <v>233</v>
      </c>
      <c r="D109" s="39">
        <v>4.6150000000000002</v>
      </c>
      <c r="E109" s="33" t="s">
        <v>230</v>
      </c>
      <c r="F109" s="57" t="s">
        <v>4159</v>
      </c>
      <c r="G109" s="33" t="s">
        <v>234</v>
      </c>
      <c r="H109" s="39"/>
      <c r="Q109" s="39">
        <v>4.6150000000000002</v>
      </c>
    </row>
    <row r="110" spans="1:17" s="2" customFormat="1" ht="14.25" x14ac:dyDescent="0.25">
      <c r="A110" s="39">
        <v>88</v>
      </c>
      <c r="B110" s="40" t="s">
        <v>235</v>
      </c>
      <c r="C110" s="33" t="s">
        <v>236</v>
      </c>
      <c r="D110" s="39">
        <v>0.73899999999999999</v>
      </c>
      <c r="E110" s="33" t="s">
        <v>230</v>
      </c>
      <c r="F110" s="57" t="s">
        <v>4159</v>
      </c>
      <c r="G110" s="33" t="s">
        <v>237</v>
      </c>
      <c r="H110" s="39"/>
      <c r="Q110" s="39">
        <v>0.73899999999999999</v>
      </c>
    </row>
    <row r="111" spans="1:17" s="2" customFormat="1" ht="14.25" x14ac:dyDescent="0.25">
      <c r="A111" s="39">
        <v>89</v>
      </c>
      <c r="B111" s="40" t="s">
        <v>238</v>
      </c>
      <c r="C111" s="33" t="s">
        <v>239</v>
      </c>
      <c r="D111" s="39">
        <v>3.911</v>
      </c>
      <c r="E111" s="33" t="s">
        <v>230</v>
      </c>
      <c r="F111" s="57" t="s">
        <v>4159</v>
      </c>
      <c r="G111" s="33" t="s">
        <v>240</v>
      </c>
      <c r="H111" s="39"/>
      <c r="Q111" s="39">
        <v>3.911</v>
      </c>
    </row>
    <row r="112" spans="1:17" s="2" customFormat="1" ht="14.25" x14ac:dyDescent="0.25">
      <c r="A112" s="39">
        <v>90</v>
      </c>
      <c r="B112" s="40" t="s">
        <v>241</v>
      </c>
      <c r="C112" s="33" t="s">
        <v>242</v>
      </c>
      <c r="D112" s="39">
        <v>1.831</v>
      </c>
      <c r="E112" s="33" t="s">
        <v>230</v>
      </c>
      <c r="F112" s="57" t="s">
        <v>4160</v>
      </c>
      <c r="G112" s="33" t="s">
        <v>243</v>
      </c>
      <c r="H112" s="39"/>
      <c r="Q112" s="39">
        <v>1.831</v>
      </c>
    </row>
    <row r="113" spans="1:17" s="2" customFormat="1" ht="14.25" x14ac:dyDescent="0.25">
      <c r="A113" s="110">
        <v>91</v>
      </c>
      <c r="B113" s="123" t="s">
        <v>244</v>
      </c>
      <c r="C113" s="112" t="s">
        <v>245</v>
      </c>
      <c r="D113" s="39">
        <f>5.595-D114</f>
        <v>2.702</v>
      </c>
      <c r="E113" s="112" t="s">
        <v>230</v>
      </c>
      <c r="F113" s="57" t="s">
        <v>4158</v>
      </c>
      <c r="G113" s="33"/>
      <c r="H113" s="39"/>
      <c r="Q113" s="39">
        <f>5.595-Q114</f>
        <v>2.702</v>
      </c>
    </row>
    <row r="114" spans="1:17" s="2" customFormat="1" ht="14.25" x14ac:dyDescent="0.25">
      <c r="A114" s="111"/>
      <c r="B114" s="124"/>
      <c r="C114" s="113"/>
      <c r="D114" s="39">
        <v>2.8929999999999998</v>
      </c>
      <c r="E114" s="113"/>
      <c r="F114" s="57" t="s">
        <v>4158</v>
      </c>
      <c r="G114" s="33" t="s">
        <v>246</v>
      </c>
      <c r="H114" s="39"/>
      <c r="I114" s="8"/>
      <c r="Q114" s="39">
        <v>2.8929999999999998</v>
      </c>
    </row>
    <row r="115" spans="1:17" s="2" customFormat="1" ht="14.25" x14ac:dyDescent="0.25">
      <c r="A115" s="39">
        <v>92</v>
      </c>
      <c r="B115" s="40" t="s">
        <v>247</v>
      </c>
      <c r="C115" s="33" t="s">
        <v>248</v>
      </c>
      <c r="D115" s="39">
        <v>1.4970000000000001</v>
      </c>
      <c r="E115" s="33" t="s">
        <v>230</v>
      </c>
      <c r="F115" s="57" t="s">
        <v>4159</v>
      </c>
      <c r="G115" s="33" t="s">
        <v>249</v>
      </c>
      <c r="H115" s="39"/>
      <c r="Q115" s="39">
        <v>1.4970000000000001</v>
      </c>
    </row>
    <row r="116" spans="1:17" s="2" customFormat="1" ht="25.5" x14ac:dyDescent="0.25">
      <c r="A116" s="39">
        <v>93</v>
      </c>
      <c r="B116" s="40" t="s">
        <v>250</v>
      </c>
      <c r="C116" s="33" t="s">
        <v>251</v>
      </c>
      <c r="D116" s="39">
        <v>1.33</v>
      </c>
      <c r="E116" s="33" t="s">
        <v>230</v>
      </c>
      <c r="F116" s="57" t="s">
        <v>4159</v>
      </c>
      <c r="G116" s="33" t="s">
        <v>252</v>
      </c>
      <c r="H116" s="39"/>
      <c r="Q116" s="39">
        <v>1.33</v>
      </c>
    </row>
    <row r="117" spans="1:17" s="2" customFormat="1" ht="14.25" x14ac:dyDescent="0.25">
      <c r="A117" s="39">
        <v>94</v>
      </c>
      <c r="B117" s="40" t="s">
        <v>253</v>
      </c>
      <c r="C117" s="33" t="s">
        <v>254</v>
      </c>
      <c r="D117" s="39">
        <v>0.98599999999999999</v>
      </c>
      <c r="E117" s="33" t="s">
        <v>230</v>
      </c>
      <c r="F117" s="57" t="s">
        <v>4159</v>
      </c>
      <c r="G117" s="33" t="s">
        <v>255</v>
      </c>
      <c r="H117" s="39"/>
      <c r="Q117" s="39">
        <v>0.98599999999999999</v>
      </c>
    </row>
    <row r="118" spans="1:17" s="2" customFormat="1" ht="14.25" x14ac:dyDescent="0.25">
      <c r="A118" s="39">
        <v>95</v>
      </c>
      <c r="B118" s="40" t="s">
        <v>256</v>
      </c>
      <c r="C118" s="33" t="s">
        <v>257</v>
      </c>
      <c r="D118" s="39">
        <v>1.4430000000000001</v>
      </c>
      <c r="E118" s="33" t="s">
        <v>37</v>
      </c>
      <c r="F118" s="57" t="s">
        <v>4159</v>
      </c>
      <c r="G118" s="33" t="s">
        <v>258</v>
      </c>
      <c r="H118" s="39"/>
      <c r="L118" s="39">
        <v>1.4430000000000001</v>
      </c>
      <c r="Q118" s="39"/>
    </row>
    <row r="119" spans="1:17" s="2" customFormat="1" ht="14.25" x14ac:dyDescent="0.25">
      <c r="A119" s="39">
        <v>96</v>
      </c>
      <c r="B119" s="40" t="s">
        <v>256</v>
      </c>
      <c r="C119" s="33" t="s">
        <v>257</v>
      </c>
      <c r="D119" s="39">
        <v>2.4550000000000001</v>
      </c>
      <c r="E119" s="33" t="s">
        <v>230</v>
      </c>
      <c r="F119" s="57" t="s">
        <v>4159</v>
      </c>
      <c r="G119" s="33" t="s">
        <v>259</v>
      </c>
      <c r="H119" s="39"/>
      <c r="Q119" s="39">
        <v>2.4550000000000001</v>
      </c>
    </row>
    <row r="120" spans="1:17" s="2" customFormat="1" ht="14.25" x14ac:dyDescent="0.25">
      <c r="A120" s="39">
        <v>97</v>
      </c>
      <c r="B120" s="40" t="s">
        <v>260</v>
      </c>
      <c r="C120" s="33" t="s">
        <v>261</v>
      </c>
      <c r="D120" s="39">
        <v>0.68600000000000005</v>
      </c>
      <c r="E120" s="33" t="s">
        <v>230</v>
      </c>
      <c r="F120" s="57" t="s">
        <v>4159</v>
      </c>
      <c r="G120" s="33" t="s">
        <v>262</v>
      </c>
      <c r="H120" s="39"/>
      <c r="Q120" s="39">
        <v>0.68600000000000005</v>
      </c>
    </row>
    <row r="121" spans="1:17" s="2" customFormat="1" ht="14.25" x14ac:dyDescent="0.25">
      <c r="A121" s="39">
        <v>98</v>
      </c>
      <c r="B121" s="40" t="s">
        <v>263</v>
      </c>
      <c r="C121" s="33" t="s">
        <v>264</v>
      </c>
      <c r="D121" s="58">
        <v>0.74262371830499996</v>
      </c>
      <c r="E121" s="33" t="s">
        <v>230</v>
      </c>
      <c r="F121" s="57" t="s">
        <v>4158</v>
      </c>
      <c r="G121" s="33"/>
      <c r="H121" s="39"/>
      <c r="I121" s="7"/>
      <c r="J121" s="7"/>
      <c r="Q121" s="58">
        <v>0.74262371830499996</v>
      </c>
    </row>
    <row r="122" spans="1:17" s="2" customFormat="1" ht="14.25" x14ac:dyDescent="0.25">
      <c r="A122" s="39">
        <v>99</v>
      </c>
      <c r="B122" s="40" t="s">
        <v>265</v>
      </c>
      <c r="C122" s="33" t="s">
        <v>266</v>
      </c>
      <c r="D122" s="39">
        <v>2.9169999999999998</v>
      </c>
      <c r="E122" s="33" t="s">
        <v>230</v>
      </c>
      <c r="F122" s="57" t="s">
        <v>4159</v>
      </c>
      <c r="G122" s="33" t="s">
        <v>267</v>
      </c>
      <c r="H122" s="39"/>
      <c r="Q122" s="39">
        <v>2.9169999999999998</v>
      </c>
    </row>
    <row r="123" spans="1:17" s="2" customFormat="1" ht="14.25" x14ac:dyDescent="0.25">
      <c r="A123" s="39">
        <v>100</v>
      </c>
      <c r="B123" s="40" t="s">
        <v>268</v>
      </c>
      <c r="C123" s="33" t="s">
        <v>269</v>
      </c>
      <c r="D123" s="39">
        <v>2.1259999999999999</v>
      </c>
      <c r="E123" s="33" t="s">
        <v>57</v>
      </c>
      <c r="F123" s="57" t="s">
        <v>4160</v>
      </c>
      <c r="G123" s="33" t="s">
        <v>270</v>
      </c>
      <c r="H123" s="39"/>
      <c r="K123" s="39">
        <v>2.1259999999999999</v>
      </c>
    </row>
    <row r="124" spans="1:17" s="2" customFormat="1" ht="14.25" x14ac:dyDescent="0.25">
      <c r="A124" s="39">
        <v>101</v>
      </c>
      <c r="B124" s="40" t="s">
        <v>271</v>
      </c>
      <c r="C124" s="33" t="s">
        <v>272</v>
      </c>
      <c r="D124" s="39">
        <v>0.34300000000000003</v>
      </c>
      <c r="E124" s="33" t="s">
        <v>10</v>
      </c>
      <c r="F124" s="57" t="s">
        <v>4160</v>
      </c>
      <c r="G124" s="33" t="s">
        <v>273</v>
      </c>
      <c r="H124" s="39"/>
      <c r="O124" s="39">
        <v>0.34300000000000003</v>
      </c>
    </row>
    <row r="125" spans="1:17" s="2" customFormat="1" ht="25.5" x14ac:dyDescent="0.25">
      <c r="A125" s="39">
        <v>102</v>
      </c>
      <c r="B125" s="40" t="s">
        <v>271</v>
      </c>
      <c r="C125" s="33" t="s">
        <v>272</v>
      </c>
      <c r="D125" s="39">
        <f>0.775+3.953</f>
        <v>4.7279999999999998</v>
      </c>
      <c r="E125" s="33" t="s">
        <v>57</v>
      </c>
      <c r="F125" s="57" t="s">
        <v>4160</v>
      </c>
      <c r="G125" s="33" t="s">
        <v>274</v>
      </c>
      <c r="H125" s="39"/>
      <c r="K125" s="39">
        <f>0.775+3.953</f>
        <v>4.7279999999999998</v>
      </c>
    </row>
    <row r="126" spans="1:17" s="2" customFormat="1" ht="12.75" x14ac:dyDescent="0.2">
      <c r="A126" s="39"/>
      <c r="B126" s="40"/>
      <c r="C126" s="33"/>
      <c r="D126" s="39">
        <v>0.77700000000000002</v>
      </c>
      <c r="E126" s="112" t="s">
        <v>57</v>
      </c>
      <c r="F126" s="57" t="s">
        <v>2301</v>
      </c>
      <c r="G126" s="33" t="s">
        <v>4042</v>
      </c>
      <c r="H126" s="39"/>
      <c r="K126" s="39">
        <v>0.77700000000000002</v>
      </c>
    </row>
    <row r="127" spans="1:17" s="2" customFormat="1" ht="14.25" x14ac:dyDescent="0.25">
      <c r="A127" s="39">
        <v>103</v>
      </c>
      <c r="B127" s="40" t="s">
        <v>275</v>
      </c>
      <c r="C127" s="33" t="s">
        <v>276</v>
      </c>
      <c r="D127" s="39">
        <v>3.044</v>
      </c>
      <c r="E127" s="113"/>
      <c r="F127" s="57" t="s">
        <v>4161</v>
      </c>
      <c r="G127" s="33" t="s">
        <v>4041</v>
      </c>
      <c r="H127" s="39"/>
      <c r="K127" s="39">
        <v>3.044</v>
      </c>
    </row>
    <row r="128" spans="1:17" s="2" customFormat="1" ht="14.25" x14ac:dyDescent="0.25">
      <c r="A128" s="39">
        <v>104</v>
      </c>
      <c r="B128" s="40" t="s">
        <v>277</v>
      </c>
      <c r="C128" s="33" t="s">
        <v>278</v>
      </c>
      <c r="D128" s="39">
        <v>3.569</v>
      </c>
      <c r="E128" s="33" t="s">
        <v>57</v>
      </c>
      <c r="F128" s="57" t="s">
        <v>4160</v>
      </c>
      <c r="G128" s="33" t="s">
        <v>279</v>
      </c>
      <c r="H128" s="39"/>
      <c r="K128" s="39">
        <v>3.569</v>
      </c>
    </row>
    <row r="129" spans="1:11" s="2" customFormat="1" ht="14.25" x14ac:dyDescent="0.25">
      <c r="A129" s="39">
        <v>105</v>
      </c>
      <c r="B129" s="40" t="s">
        <v>280</v>
      </c>
      <c r="C129" s="33" t="s">
        <v>281</v>
      </c>
      <c r="D129" s="39">
        <v>0.251</v>
      </c>
      <c r="E129" s="33" t="s">
        <v>57</v>
      </c>
      <c r="F129" s="57" t="s">
        <v>4159</v>
      </c>
      <c r="G129" s="33" t="s">
        <v>282</v>
      </c>
      <c r="H129" s="39"/>
      <c r="K129" s="39">
        <v>0.251</v>
      </c>
    </row>
    <row r="130" spans="1:11" s="2" customFormat="1" ht="14.25" x14ac:dyDescent="0.25">
      <c r="A130" s="39">
        <v>106</v>
      </c>
      <c r="B130" s="40" t="s">
        <v>283</v>
      </c>
      <c r="C130" s="33" t="s">
        <v>284</v>
      </c>
      <c r="D130" s="39">
        <v>2.8250000000000002</v>
      </c>
      <c r="E130" s="33" t="s">
        <v>57</v>
      </c>
      <c r="F130" s="57" t="s">
        <v>4160</v>
      </c>
      <c r="G130" s="33" t="s">
        <v>285</v>
      </c>
      <c r="H130" s="39"/>
      <c r="K130" s="39">
        <v>2.8250000000000002</v>
      </c>
    </row>
    <row r="131" spans="1:11" s="2" customFormat="1" ht="14.25" x14ac:dyDescent="0.25">
      <c r="A131" s="39">
        <v>107</v>
      </c>
      <c r="B131" s="40" t="s">
        <v>286</v>
      </c>
      <c r="C131" s="33" t="s">
        <v>287</v>
      </c>
      <c r="D131" s="39">
        <v>1.125</v>
      </c>
      <c r="E131" s="33" t="s">
        <v>57</v>
      </c>
      <c r="F131" s="57" t="s">
        <v>4159</v>
      </c>
      <c r="G131" s="33" t="s">
        <v>288</v>
      </c>
      <c r="H131" s="39"/>
      <c r="K131" s="39">
        <v>1.125</v>
      </c>
    </row>
    <row r="132" spans="1:11" s="2" customFormat="1" ht="14.25" x14ac:dyDescent="0.25">
      <c r="A132" s="39">
        <v>108</v>
      </c>
      <c r="B132" s="40" t="s">
        <v>289</v>
      </c>
      <c r="C132" s="33" t="s">
        <v>290</v>
      </c>
      <c r="D132" s="39">
        <v>0.73699999999999999</v>
      </c>
      <c r="E132" s="33" t="s">
        <v>57</v>
      </c>
      <c r="F132" s="57" t="s">
        <v>4158</v>
      </c>
      <c r="G132" s="33" t="s">
        <v>291</v>
      </c>
      <c r="H132" s="39"/>
      <c r="K132" s="39">
        <v>0.73699999999999999</v>
      </c>
    </row>
    <row r="133" spans="1:11" s="2" customFormat="1" ht="14.25" x14ac:dyDescent="0.25">
      <c r="A133" s="39">
        <v>109</v>
      </c>
      <c r="B133" s="40" t="s">
        <v>292</v>
      </c>
      <c r="C133" s="33" t="s">
        <v>293</v>
      </c>
      <c r="D133" s="39">
        <v>0.46800000000000003</v>
      </c>
      <c r="E133" s="33" t="s">
        <v>57</v>
      </c>
      <c r="F133" s="57" t="s">
        <v>4159</v>
      </c>
      <c r="G133" s="33" t="s">
        <v>294</v>
      </c>
      <c r="H133" s="39"/>
      <c r="K133" s="39">
        <v>0.46800000000000003</v>
      </c>
    </row>
    <row r="134" spans="1:11" s="2" customFormat="1" ht="14.25" x14ac:dyDescent="0.25">
      <c r="A134" s="39">
        <v>110</v>
      </c>
      <c r="B134" s="40" t="s">
        <v>295</v>
      </c>
      <c r="C134" s="33" t="s">
        <v>296</v>
      </c>
      <c r="D134" s="39">
        <v>2.58</v>
      </c>
      <c r="E134" s="33" t="s">
        <v>57</v>
      </c>
      <c r="F134" s="57" t="s">
        <v>4158</v>
      </c>
      <c r="G134" s="33" t="s">
        <v>297</v>
      </c>
      <c r="H134" s="39"/>
      <c r="K134" s="39">
        <v>2.58</v>
      </c>
    </row>
    <row r="135" spans="1:11" s="2" customFormat="1" ht="14.25" x14ac:dyDescent="0.25">
      <c r="A135" s="39">
        <v>111</v>
      </c>
      <c r="B135" s="40" t="s">
        <v>298</v>
      </c>
      <c r="C135" s="33" t="s">
        <v>299</v>
      </c>
      <c r="D135" s="58">
        <v>2.3450960839700001</v>
      </c>
      <c r="E135" s="33" t="s">
        <v>57</v>
      </c>
      <c r="F135" s="57" t="s">
        <v>4160</v>
      </c>
      <c r="G135" s="33"/>
      <c r="H135" s="39"/>
      <c r="K135" s="58">
        <v>2.3450960839700001</v>
      </c>
    </row>
    <row r="136" spans="1:11" s="2" customFormat="1" ht="14.25" x14ac:dyDescent="0.25">
      <c r="A136" s="39">
        <v>112</v>
      </c>
      <c r="B136" s="40" t="s">
        <v>300</v>
      </c>
      <c r="C136" s="33" t="s">
        <v>301</v>
      </c>
      <c r="D136" s="39">
        <v>2.4780000000000002</v>
      </c>
      <c r="E136" s="33" t="s">
        <v>57</v>
      </c>
      <c r="F136" s="57" t="s">
        <v>4159</v>
      </c>
      <c r="G136" s="33" t="s">
        <v>302</v>
      </c>
      <c r="H136" s="39"/>
      <c r="K136" s="39">
        <v>2.4780000000000002</v>
      </c>
    </row>
    <row r="137" spans="1:11" s="2" customFormat="1" ht="14.25" x14ac:dyDescent="0.25">
      <c r="A137" s="39">
        <v>113</v>
      </c>
      <c r="B137" s="40" t="s">
        <v>303</v>
      </c>
      <c r="C137" s="33" t="s">
        <v>304</v>
      </c>
      <c r="D137" s="39">
        <v>0.58599999999999997</v>
      </c>
      <c r="E137" s="33" t="s">
        <v>57</v>
      </c>
      <c r="F137" s="57" t="s">
        <v>4159</v>
      </c>
      <c r="G137" s="33" t="s">
        <v>305</v>
      </c>
      <c r="H137" s="39"/>
      <c r="K137" s="39">
        <v>0.58599999999999997</v>
      </c>
    </row>
    <row r="138" spans="1:11" s="2" customFormat="1" ht="12.75" x14ac:dyDescent="0.2">
      <c r="A138" s="39">
        <v>114</v>
      </c>
      <c r="B138" s="40" t="s">
        <v>306</v>
      </c>
      <c r="C138" s="33" t="s">
        <v>307</v>
      </c>
      <c r="D138" s="39">
        <v>2.3530000000000002</v>
      </c>
      <c r="E138" s="33" t="s">
        <v>57</v>
      </c>
      <c r="F138" s="57" t="s">
        <v>308</v>
      </c>
      <c r="G138" s="33" t="s">
        <v>309</v>
      </c>
      <c r="H138" s="39"/>
      <c r="K138" s="39">
        <v>2.3530000000000002</v>
      </c>
    </row>
    <row r="139" spans="1:11" s="2" customFormat="1" ht="14.25" x14ac:dyDescent="0.25">
      <c r="A139" s="39">
        <v>115</v>
      </c>
      <c r="B139" s="40" t="s">
        <v>306</v>
      </c>
      <c r="C139" s="33" t="s">
        <v>307</v>
      </c>
      <c r="D139" s="39">
        <v>0.371</v>
      </c>
      <c r="E139" s="33" t="s">
        <v>33</v>
      </c>
      <c r="F139" s="57" t="s">
        <v>4160</v>
      </c>
      <c r="G139" s="33" t="s">
        <v>310</v>
      </c>
      <c r="H139" s="39"/>
      <c r="I139" s="7"/>
      <c r="J139" s="39">
        <v>0.371</v>
      </c>
      <c r="K139" s="39"/>
    </row>
    <row r="140" spans="1:11" s="2" customFormat="1" ht="14.25" x14ac:dyDescent="0.25">
      <c r="A140" s="39">
        <v>116</v>
      </c>
      <c r="B140" s="40" t="s">
        <v>311</v>
      </c>
      <c r="C140" s="33" t="s">
        <v>312</v>
      </c>
      <c r="D140" s="39">
        <v>1.3160000000000001</v>
      </c>
      <c r="E140" s="33" t="s">
        <v>57</v>
      </c>
      <c r="F140" s="57" t="s">
        <v>4158</v>
      </c>
      <c r="G140" s="33" t="s">
        <v>313</v>
      </c>
      <c r="H140" s="39"/>
      <c r="K140" s="39">
        <v>1.3160000000000001</v>
      </c>
    </row>
    <row r="141" spans="1:11" s="2" customFormat="1" ht="14.25" x14ac:dyDescent="0.25">
      <c r="A141" s="39">
        <v>117</v>
      </c>
      <c r="B141" s="40" t="s">
        <v>314</v>
      </c>
      <c r="C141" s="33" t="s">
        <v>315</v>
      </c>
      <c r="D141" s="39">
        <v>1.0820000000000001</v>
      </c>
      <c r="E141" s="33" t="s">
        <v>57</v>
      </c>
      <c r="F141" s="57" t="s">
        <v>4158</v>
      </c>
      <c r="G141" s="33" t="s">
        <v>316</v>
      </c>
      <c r="H141" s="39"/>
      <c r="K141" s="39">
        <v>1.0820000000000001</v>
      </c>
    </row>
    <row r="142" spans="1:11" s="2" customFormat="1" ht="14.25" x14ac:dyDescent="0.25">
      <c r="A142" s="39">
        <v>118</v>
      </c>
      <c r="B142" s="40" t="s">
        <v>317</v>
      </c>
      <c r="C142" s="33" t="s">
        <v>318</v>
      </c>
      <c r="D142" s="39">
        <v>1.6240000000000001</v>
      </c>
      <c r="E142" s="33" t="s">
        <v>57</v>
      </c>
      <c r="F142" s="57" t="s">
        <v>4158</v>
      </c>
      <c r="G142" s="33" t="s">
        <v>319</v>
      </c>
      <c r="H142" s="39"/>
      <c r="K142" s="39">
        <v>1.6240000000000001</v>
      </c>
    </row>
    <row r="143" spans="1:11" s="2" customFormat="1" ht="14.25" x14ac:dyDescent="0.25">
      <c r="A143" s="110">
        <v>119</v>
      </c>
      <c r="B143" s="123" t="s">
        <v>317</v>
      </c>
      <c r="C143" s="112" t="s">
        <v>318</v>
      </c>
      <c r="D143" s="39">
        <v>0.53</v>
      </c>
      <c r="E143" s="112" t="s">
        <v>33</v>
      </c>
      <c r="F143" s="57" t="s">
        <v>4158</v>
      </c>
      <c r="G143" s="33" t="s">
        <v>4044</v>
      </c>
      <c r="H143" s="39"/>
      <c r="J143" s="39">
        <v>0.53</v>
      </c>
      <c r="K143" s="39"/>
    </row>
    <row r="144" spans="1:11" s="2" customFormat="1" ht="14.25" x14ac:dyDescent="0.25">
      <c r="A144" s="111"/>
      <c r="B144" s="124"/>
      <c r="C144" s="113"/>
      <c r="D144" s="39">
        <v>1.4570000000000001</v>
      </c>
      <c r="E144" s="113"/>
      <c r="F144" s="57" t="s">
        <v>4158</v>
      </c>
      <c r="G144" s="33" t="s">
        <v>4043</v>
      </c>
      <c r="H144" s="39"/>
      <c r="J144" s="39">
        <v>1.4570000000000001</v>
      </c>
      <c r="K144" s="39"/>
    </row>
    <row r="145" spans="1:11" s="2" customFormat="1" ht="14.25" x14ac:dyDescent="0.25">
      <c r="A145" s="39">
        <v>120</v>
      </c>
      <c r="B145" s="40" t="s">
        <v>320</v>
      </c>
      <c r="C145" s="33" t="s">
        <v>321</v>
      </c>
      <c r="D145" s="39">
        <v>0.40400000000000003</v>
      </c>
      <c r="E145" s="33" t="s">
        <v>57</v>
      </c>
      <c r="F145" s="57" t="s">
        <v>4158</v>
      </c>
      <c r="G145" s="33" t="s">
        <v>322</v>
      </c>
      <c r="H145" s="39"/>
      <c r="K145" s="39">
        <v>0.40400000000000003</v>
      </c>
    </row>
    <row r="146" spans="1:11" s="2" customFormat="1" ht="14.25" x14ac:dyDescent="0.25">
      <c r="A146" s="39">
        <v>121</v>
      </c>
      <c r="B146" s="40" t="s">
        <v>323</v>
      </c>
      <c r="C146" s="33" t="s">
        <v>324</v>
      </c>
      <c r="D146" s="39">
        <v>1.6539999999999999</v>
      </c>
      <c r="E146" s="33" t="s">
        <v>57</v>
      </c>
      <c r="F146" s="57" t="s">
        <v>4158</v>
      </c>
      <c r="G146" s="33" t="s">
        <v>325</v>
      </c>
      <c r="H146" s="39"/>
      <c r="K146" s="39">
        <v>1.6539999999999999</v>
      </c>
    </row>
    <row r="147" spans="1:11" s="2" customFormat="1" ht="14.25" x14ac:dyDescent="0.25">
      <c r="A147" s="39">
        <v>122</v>
      </c>
      <c r="B147" s="40" t="s">
        <v>326</v>
      </c>
      <c r="C147" s="33" t="s">
        <v>327</v>
      </c>
      <c r="D147" s="39">
        <v>3.4319999999999999</v>
      </c>
      <c r="E147" s="33" t="s">
        <v>57</v>
      </c>
      <c r="F147" s="57" t="s">
        <v>4160</v>
      </c>
      <c r="G147" s="33" t="s">
        <v>328</v>
      </c>
      <c r="H147" s="39"/>
      <c r="K147" s="39">
        <v>3.4319999999999999</v>
      </c>
    </row>
    <row r="148" spans="1:11" s="2" customFormat="1" ht="14.25" x14ac:dyDescent="0.25">
      <c r="A148" s="39">
        <v>123</v>
      </c>
      <c r="B148" s="40" t="s">
        <v>329</v>
      </c>
      <c r="C148" s="33" t="s">
        <v>330</v>
      </c>
      <c r="D148" s="39">
        <v>0.54300000000000004</v>
      </c>
      <c r="E148" s="33" t="s">
        <v>57</v>
      </c>
      <c r="F148" s="57" t="s">
        <v>4160</v>
      </c>
      <c r="G148" s="64" t="s">
        <v>331</v>
      </c>
      <c r="H148" s="39"/>
      <c r="I148" s="8"/>
      <c r="J148" s="9"/>
      <c r="K148" s="39">
        <v>0.54300000000000004</v>
      </c>
    </row>
    <row r="149" spans="1:11" s="2" customFormat="1" ht="14.25" x14ac:dyDescent="0.25">
      <c r="A149" s="39">
        <v>124</v>
      </c>
      <c r="B149" s="40" t="s">
        <v>329</v>
      </c>
      <c r="C149" s="33" t="s">
        <v>330</v>
      </c>
      <c r="D149" s="69">
        <v>8.2769999999999992</v>
      </c>
      <c r="E149" s="33" t="s">
        <v>33</v>
      </c>
      <c r="F149" s="57" t="s">
        <v>4160</v>
      </c>
      <c r="G149" s="68" t="s">
        <v>332</v>
      </c>
      <c r="H149" s="39"/>
      <c r="J149" s="69">
        <v>8.2769999999999992</v>
      </c>
      <c r="K149" s="69"/>
    </row>
    <row r="150" spans="1:11" s="2" customFormat="1" ht="14.25" x14ac:dyDescent="0.25">
      <c r="A150" s="39">
        <v>125</v>
      </c>
      <c r="B150" s="40" t="s">
        <v>333</v>
      </c>
      <c r="C150" s="33" t="s">
        <v>334</v>
      </c>
      <c r="D150" s="39">
        <v>1.68</v>
      </c>
      <c r="E150" s="33" t="s">
        <v>57</v>
      </c>
      <c r="F150" s="57" t="s">
        <v>4160</v>
      </c>
      <c r="G150" s="33" t="s">
        <v>335</v>
      </c>
      <c r="H150" s="39"/>
      <c r="K150" s="39">
        <v>1.68</v>
      </c>
    </row>
    <row r="151" spans="1:11" s="2" customFormat="1" ht="14.25" x14ac:dyDescent="0.25">
      <c r="A151" s="39">
        <v>126</v>
      </c>
      <c r="B151" s="40" t="s">
        <v>336</v>
      </c>
      <c r="C151" s="33" t="s">
        <v>337</v>
      </c>
      <c r="D151" s="39">
        <v>1.1559999999999999</v>
      </c>
      <c r="E151" s="33" t="s">
        <v>57</v>
      </c>
      <c r="F151" s="57" t="s">
        <v>4158</v>
      </c>
      <c r="G151" s="33" t="s">
        <v>338</v>
      </c>
      <c r="H151" s="39"/>
      <c r="K151" s="39">
        <v>1.1559999999999999</v>
      </c>
    </row>
    <row r="152" spans="1:11" s="2" customFormat="1" ht="14.25" x14ac:dyDescent="0.25">
      <c r="A152" s="39">
        <v>127</v>
      </c>
      <c r="B152" s="40" t="s">
        <v>339</v>
      </c>
      <c r="C152" s="33" t="s">
        <v>340</v>
      </c>
      <c r="D152" s="39">
        <v>1.7809999999999999</v>
      </c>
      <c r="E152" s="33" t="s">
        <v>57</v>
      </c>
      <c r="F152" s="57" t="s">
        <v>4160</v>
      </c>
      <c r="G152" s="33" t="s">
        <v>341</v>
      </c>
      <c r="H152" s="39"/>
      <c r="K152" s="39">
        <v>1.7809999999999999</v>
      </c>
    </row>
    <row r="153" spans="1:11" s="2" customFormat="1" ht="14.25" x14ac:dyDescent="0.25">
      <c r="A153" s="39">
        <v>128</v>
      </c>
      <c r="B153" s="40" t="s">
        <v>342</v>
      </c>
      <c r="C153" s="33" t="s">
        <v>343</v>
      </c>
      <c r="D153" s="39">
        <v>1.712</v>
      </c>
      <c r="E153" s="33" t="s">
        <v>57</v>
      </c>
      <c r="F153" s="57" t="s">
        <v>4159</v>
      </c>
      <c r="G153" s="33" t="s">
        <v>344</v>
      </c>
      <c r="H153" s="39"/>
      <c r="K153" s="39">
        <v>1.712</v>
      </c>
    </row>
    <row r="154" spans="1:11" s="2" customFormat="1" ht="14.25" x14ac:dyDescent="0.25">
      <c r="A154" s="110">
        <v>129</v>
      </c>
      <c r="B154" s="123" t="s">
        <v>345</v>
      </c>
      <c r="C154" s="112" t="s">
        <v>346</v>
      </c>
      <c r="D154" s="39">
        <v>2.8069999999999999</v>
      </c>
      <c r="E154" s="112" t="s">
        <v>57</v>
      </c>
      <c r="F154" s="57" t="s">
        <v>4158</v>
      </c>
      <c r="G154" s="33" t="s">
        <v>4046</v>
      </c>
      <c r="H154" s="39"/>
      <c r="K154" s="39">
        <v>2.8069999999999999</v>
      </c>
    </row>
    <row r="155" spans="1:11" s="2" customFormat="1" ht="14.25" x14ac:dyDescent="0.25">
      <c r="A155" s="111"/>
      <c r="B155" s="124"/>
      <c r="C155" s="113"/>
      <c r="D155" s="39">
        <v>0.91900000000000004</v>
      </c>
      <c r="E155" s="113"/>
      <c r="F155" s="57" t="s">
        <v>4158</v>
      </c>
      <c r="G155" s="33" t="s">
        <v>4045</v>
      </c>
      <c r="H155" s="39"/>
      <c r="K155" s="39">
        <v>0.91900000000000004</v>
      </c>
    </row>
    <row r="156" spans="1:11" s="2" customFormat="1" ht="14.25" x14ac:dyDescent="0.25">
      <c r="A156" s="39">
        <v>130</v>
      </c>
      <c r="B156" s="40" t="s">
        <v>347</v>
      </c>
      <c r="C156" s="33" t="s">
        <v>348</v>
      </c>
      <c r="D156" s="39">
        <v>1.2010000000000001</v>
      </c>
      <c r="E156" s="33" t="s">
        <v>57</v>
      </c>
      <c r="F156" s="57" t="s">
        <v>4160</v>
      </c>
      <c r="G156" s="33" t="s">
        <v>349</v>
      </c>
      <c r="H156" s="39"/>
      <c r="K156" s="39">
        <v>1.2010000000000001</v>
      </c>
    </row>
    <row r="157" spans="1:11" s="2" customFormat="1" ht="14.25" x14ac:dyDescent="0.25">
      <c r="A157" s="39">
        <v>131</v>
      </c>
      <c r="B157" s="40" t="s">
        <v>350</v>
      </c>
      <c r="C157" s="33" t="s">
        <v>351</v>
      </c>
      <c r="D157" s="58">
        <v>1.2932237929899999</v>
      </c>
      <c r="E157" s="33" t="s">
        <v>57</v>
      </c>
      <c r="F157" s="57" t="s">
        <v>4158</v>
      </c>
      <c r="G157" s="33"/>
      <c r="H157" s="39"/>
      <c r="K157" s="58">
        <v>1.2932237929899999</v>
      </c>
    </row>
    <row r="158" spans="1:11" s="2" customFormat="1" ht="25.5" x14ac:dyDescent="0.25">
      <c r="A158" s="39">
        <v>132</v>
      </c>
      <c r="B158" s="40" t="s">
        <v>352</v>
      </c>
      <c r="C158" s="33" t="s">
        <v>353</v>
      </c>
      <c r="D158" s="39">
        <v>0.38</v>
      </c>
      <c r="E158" s="33" t="s">
        <v>57</v>
      </c>
      <c r="F158" s="57" t="s">
        <v>4158</v>
      </c>
      <c r="G158" s="33" t="s">
        <v>354</v>
      </c>
      <c r="H158" s="39"/>
      <c r="K158" s="39">
        <v>0.38</v>
      </c>
    </row>
    <row r="159" spans="1:11" s="2" customFormat="1" ht="14.25" x14ac:dyDescent="0.25">
      <c r="A159" s="39">
        <v>133</v>
      </c>
      <c r="B159" s="40" t="s">
        <v>355</v>
      </c>
      <c r="C159" s="33" t="s">
        <v>356</v>
      </c>
      <c r="D159" s="39">
        <v>0.14899999999999999</v>
      </c>
      <c r="E159" s="33" t="s">
        <v>57</v>
      </c>
      <c r="F159" s="57" t="s">
        <v>4158</v>
      </c>
      <c r="G159" s="33" t="s">
        <v>357</v>
      </c>
      <c r="H159" s="39"/>
      <c r="K159" s="39">
        <v>0.14899999999999999</v>
      </c>
    </row>
    <row r="160" spans="1:11" s="2" customFormat="1" ht="14.25" x14ac:dyDescent="0.25">
      <c r="A160" s="39">
        <v>134</v>
      </c>
      <c r="B160" s="40" t="s">
        <v>358</v>
      </c>
      <c r="C160" s="33" t="s">
        <v>304</v>
      </c>
      <c r="D160" s="39">
        <v>0.58899999999999997</v>
      </c>
      <c r="E160" s="33" t="s">
        <v>57</v>
      </c>
      <c r="F160" s="57" t="s">
        <v>4159</v>
      </c>
      <c r="G160" s="33" t="s">
        <v>359</v>
      </c>
      <c r="H160" s="39"/>
      <c r="K160" s="39">
        <v>0.58899999999999997</v>
      </c>
    </row>
    <row r="161" spans="1:11" s="2" customFormat="1" ht="14.25" x14ac:dyDescent="0.25">
      <c r="A161" s="39">
        <v>135</v>
      </c>
      <c r="B161" s="40" t="s">
        <v>360</v>
      </c>
      <c r="C161" s="33" t="s">
        <v>361</v>
      </c>
      <c r="D161" s="39">
        <v>1.988</v>
      </c>
      <c r="E161" s="33" t="s">
        <v>57</v>
      </c>
      <c r="F161" s="57" t="s">
        <v>4159</v>
      </c>
      <c r="G161" s="33" t="s">
        <v>362</v>
      </c>
      <c r="H161" s="39"/>
      <c r="K161" s="39">
        <v>1.988</v>
      </c>
    </row>
    <row r="162" spans="1:11" s="2" customFormat="1" ht="14.25" x14ac:dyDescent="0.25">
      <c r="A162" s="39">
        <v>136</v>
      </c>
      <c r="B162" s="40" t="s">
        <v>363</v>
      </c>
      <c r="C162" s="33" t="s">
        <v>364</v>
      </c>
      <c r="D162" s="39">
        <v>1.7789999999999999</v>
      </c>
      <c r="E162" s="33" t="s">
        <v>57</v>
      </c>
      <c r="F162" s="57" t="s">
        <v>4159</v>
      </c>
      <c r="G162" s="33" t="s">
        <v>365</v>
      </c>
      <c r="H162" s="39"/>
      <c r="K162" s="39">
        <v>1.7789999999999999</v>
      </c>
    </row>
    <row r="163" spans="1:11" s="2" customFormat="1" ht="14.25" x14ac:dyDescent="0.25">
      <c r="A163" s="39">
        <v>137</v>
      </c>
      <c r="B163" s="40" t="s">
        <v>366</v>
      </c>
      <c r="C163" s="33" t="s">
        <v>367</v>
      </c>
      <c r="D163" s="39">
        <v>0.59</v>
      </c>
      <c r="E163" s="33" t="s">
        <v>57</v>
      </c>
      <c r="F163" s="57" t="s">
        <v>4159</v>
      </c>
      <c r="G163" s="33" t="s">
        <v>368</v>
      </c>
      <c r="H163" s="39"/>
      <c r="K163" s="39">
        <v>0.59</v>
      </c>
    </row>
    <row r="164" spans="1:11" s="2" customFormat="1" ht="14.25" x14ac:dyDescent="0.25">
      <c r="A164" s="39">
        <v>138</v>
      </c>
      <c r="B164" s="40" t="s">
        <v>369</v>
      </c>
      <c r="C164" s="33" t="s">
        <v>370</v>
      </c>
      <c r="D164" s="39">
        <v>1.3859999999999999</v>
      </c>
      <c r="E164" s="33" t="s">
        <v>57</v>
      </c>
      <c r="F164" s="57" t="s">
        <v>4158</v>
      </c>
      <c r="G164" s="33" t="s">
        <v>371</v>
      </c>
      <c r="H164" s="39"/>
      <c r="K164" s="39">
        <v>1.3859999999999999</v>
      </c>
    </row>
    <row r="165" spans="1:11" s="2" customFormat="1" ht="14.25" x14ac:dyDescent="0.25">
      <c r="A165" s="39">
        <v>139</v>
      </c>
      <c r="B165" s="40" t="s">
        <v>372</v>
      </c>
      <c r="C165" s="33" t="s">
        <v>373</v>
      </c>
      <c r="D165" s="39">
        <v>1.238</v>
      </c>
      <c r="E165" s="33" t="s">
        <v>57</v>
      </c>
      <c r="F165" s="57" t="s">
        <v>4159</v>
      </c>
      <c r="G165" s="33" t="s">
        <v>374</v>
      </c>
      <c r="H165" s="39"/>
      <c r="K165" s="39">
        <v>1.238</v>
      </c>
    </row>
    <row r="166" spans="1:11" s="2" customFormat="1" ht="14.25" x14ac:dyDescent="0.25">
      <c r="A166" s="39">
        <v>140</v>
      </c>
      <c r="B166" s="40" t="s">
        <v>375</v>
      </c>
      <c r="C166" s="33" t="s">
        <v>376</v>
      </c>
      <c r="D166" s="39">
        <v>0.33400000000000002</v>
      </c>
      <c r="E166" s="33" t="s">
        <v>57</v>
      </c>
      <c r="F166" s="57" t="s">
        <v>4159</v>
      </c>
      <c r="G166" s="33" t="s">
        <v>377</v>
      </c>
      <c r="H166" s="39"/>
      <c r="K166" s="39">
        <v>0.33400000000000002</v>
      </c>
    </row>
    <row r="167" spans="1:11" s="2" customFormat="1" ht="14.25" x14ac:dyDescent="0.25">
      <c r="A167" s="39">
        <v>141</v>
      </c>
      <c r="B167" s="40" t="s">
        <v>378</v>
      </c>
      <c r="C167" s="33" t="s">
        <v>321</v>
      </c>
      <c r="D167" s="58">
        <v>0.153138481632</v>
      </c>
      <c r="E167" s="33" t="s">
        <v>57</v>
      </c>
      <c r="F167" s="57" t="s">
        <v>4158</v>
      </c>
      <c r="G167" s="33"/>
      <c r="H167" s="39"/>
      <c r="K167" s="58">
        <v>0.153138481632</v>
      </c>
    </row>
    <row r="168" spans="1:11" s="2" customFormat="1" ht="14.25" x14ac:dyDescent="0.25">
      <c r="A168" s="39">
        <v>142</v>
      </c>
      <c r="B168" s="40" t="s">
        <v>379</v>
      </c>
      <c r="C168" s="33" t="s">
        <v>380</v>
      </c>
      <c r="D168" s="39">
        <v>0.191</v>
      </c>
      <c r="E168" s="33" t="s">
        <v>57</v>
      </c>
      <c r="F168" s="57" t="s">
        <v>4159</v>
      </c>
      <c r="G168" s="33" t="s">
        <v>381</v>
      </c>
      <c r="H168" s="39"/>
      <c r="K168" s="39">
        <v>0.191</v>
      </c>
    </row>
    <row r="169" spans="1:11" s="2" customFormat="1" ht="14.25" x14ac:dyDescent="0.25">
      <c r="A169" s="39">
        <v>143</v>
      </c>
      <c r="B169" s="40" t="s">
        <v>382</v>
      </c>
      <c r="C169" s="33" t="s">
        <v>383</v>
      </c>
      <c r="D169" s="39">
        <v>0.308</v>
      </c>
      <c r="E169" s="33" t="s">
        <v>57</v>
      </c>
      <c r="F169" s="57" t="s">
        <v>4159</v>
      </c>
      <c r="G169" s="33" t="s">
        <v>384</v>
      </c>
      <c r="H169" s="39"/>
      <c r="K169" s="39">
        <v>0.308</v>
      </c>
    </row>
    <row r="170" spans="1:11" s="2" customFormat="1" ht="14.25" x14ac:dyDescent="0.25">
      <c r="A170" s="39">
        <v>144</v>
      </c>
      <c r="B170" s="40" t="s">
        <v>385</v>
      </c>
      <c r="C170" s="33" t="s">
        <v>386</v>
      </c>
      <c r="D170" s="39">
        <v>0.71499999999999997</v>
      </c>
      <c r="E170" s="33" t="s">
        <v>33</v>
      </c>
      <c r="F170" s="57" t="s">
        <v>4158</v>
      </c>
      <c r="G170" s="33" t="s">
        <v>387</v>
      </c>
      <c r="H170" s="39"/>
      <c r="J170" s="39">
        <v>0.71499999999999997</v>
      </c>
    </row>
    <row r="171" spans="1:11" s="2" customFormat="1" ht="14.25" x14ac:dyDescent="0.25">
      <c r="A171" s="39">
        <v>145</v>
      </c>
      <c r="B171" s="40" t="s">
        <v>388</v>
      </c>
      <c r="C171" s="33" t="s">
        <v>389</v>
      </c>
      <c r="D171" s="39">
        <v>2.4300000000000002</v>
      </c>
      <c r="E171" s="33" t="s">
        <v>33</v>
      </c>
      <c r="F171" s="57" t="s">
        <v>4158</v>
      </c>
      <c r="G171" s="33" t="s">
        <v>390</v>
      </c>
      <c r="H171" s="39"/>
      <c r="J171" s="39">
        <v>2.4300000000000002</v>
      </c>
    </row>
    <row r="172" spans="1:11" s="2" customFormat="1" ht="14.25" x14ac:dyDescent="0.25">
      <c r="A172" s="39">
        <v>146</v>
      </c>
      <c r="B172" s="40" t="s">
        <v>391</v>
      </c>
      <c r="C172" s="33" t="s">
        <v>392</v>
      </c>
      <c r="D172" s="39">
        <v>0.38700000000000001</v>
      </c>
      <c r="E172" s="33" t="s">
        <v>33</v>
      </c>
      <c r="F172" s="57" t="s">
        <v>4159</v>
      </c>
      <c r="G172" s="33" t="s">
        <v>393</v>
      </c>
      <c r="H172" s="39"/>
      <c r="J172" s="39">
        <v>0.38700000000000001</v>
      </c>
    </row>
    <row r="173" spans="1:11" s="2" customFormat="1" ht="14.25" x14ac:dyDescent="0.25">
      <c r="A173" s="39">
        <v>147</v>
      </c>
      <c r="B173" s="40" t="s">
        <v>394</v>
      </c>
      <c r="C173" s="33" t="s">
        <v>395</v>
      </c>
      <c r="D173" s="39">
        <v>0.114</v>
      </c>
      <c r="E173" s="33" t="s">
        <v>33</v>
      </c>
      <c r="F173" s="57" t="s">
        <v>4159</v>
      </c>
      <c r="G173" s="33" t="s">
        <v>396</v>
      </c>
      <c r="H173" s="39"/>
      <c r="J173" s="39">
        <v>0.114</v>
      </c>
    </row>
    <row r="174" spans="1:11" s="2" customFormat="1" ht="14.25" x14ac:dyDescent="0.25">
      <c r="A174" s="39">
        <v>148</v>
      </c>
      <c r="B174" s="40" t="s">
        <v>397</v>
      </c>
      <c r="C174" s="33" t="s">
        <v>398</v>
      </c>
      <c r="D174" s="39">
        <v>4.1500000000000004</v>
      </c>
      <c r="E174" s="33" t="s">
        <v>33</v>
      </c>
      <c r="F174" s="57" t="s">
        <v>4160</v>
      </c>
      <c r="G174" s="33" t="s">
        <v>399</v>
      </c>
      <c r="H174" s="39"/>
      <c r="J174" s="39">
        <v>4.1500000000000004</v>
      </c>
    </row>
    <row r="175" spans="1:11" s="2" customFormat="1" ht="14.25" x14ac:dyDescent="0.25">
      <c r="A175" s="39">
        <v>149</v>
      </c>
      <c r="B175" s="40" t="s">
        <v>400</v>
      </c>
      <c r="C175" s="33" t="s">
        <v>401</v>
      </c>
      <c r="D175" s="39">
        <v>1.9830000000000001</v>
      </c>
      <c r="E175" s="33" t="s">
        <v>33</v>
      </c>
      <c r="F175" s="57" t="s">
        <v>4159</v>
      </c>
      <c r="G175" s="33" t="s">
        <v>402</v>
      </c>
      <c r="H175" s="39"/>
      <c r="J175" s="39">
        <v>1.9830000000000001</v>
      </c>
    </row>
    <row r="176" spans="1:11" s="2" customFormat="1" ht="14.25" x14ac:dyDescent="0.25">
      <c r="A176" s="39">
        <v>150</v>
      </c>
      <c r="B176" s="40" t="s">
        <v>403</v>
      </c>
      <c r="C176" s="33" t="s">
        <v>398</v>
      </c>
      <c r="D176" s="39">
        <v>1.3540000000000001</v>
      </c>
      <c r="E176" s="33" t="s">
        <v>33</v>
      </c>
      <c r="F176" s="57" t="s">
        <v>4158</v>
      </c>
      <c r="G176" s="33" t="s">
        <v>404</v>
      </c>
      <c r="H176" s="39"/>
      <c r="J176" s="39">
        <v>1.3540000000000001</v>
      </c>
    </row>
    <row r="177" spans="1:11" s="2" customFormat="1" ht="14.25" x14ac:dyDescent="0.25">
      <c r="A177" s="39">
        <v>151</v>
      </c>
      <c r="B177" s="40" t="s">
        <v>405</v>
      </c>
      <c r="C177" s="33" t="s">
        <v>406</v>
      </c>
      <c r="D177" s="39">
        <v>1.091</v>
      </c>
      <c r="E177" s="33" t="s">
        <v>33</v>
      </c>
      <c r="F177" s="57" t="s">
        <v>4160</v>
      </c>
      <c r="G177" s="33" t="s">
        <v>407</v>
      </c>
      <c r="H177" s="39"/>
      <c r="J177" s="39">
        <v>1.091</v>
      </c>
    </row>
    <row r="178" spans="1:11" s="2" customFormat="1" ht="14.25" x14ac:dyDescent="0.25">
      <c r="A178" s="39">
        <v>152</v>
      </c>
      <c r="B178" s="40" t="s">
        <v>408</v>
      </c>
      <c r="C178" s="33" t="s">
        <v>409</v>
      </c>
      <c r="D178" s="39">
        <v>1.772</v>
      </c>
      <c r="E178" s="33" t="s">
        <v>33</v>
      </c>
      <c r="F178" s="57" t="s">
        <v>4158</v>
      </c>
      <c r="G178" s="33" t="s">
        <v>410</v>
      </c>
      <c r="H178" s="39"/>
      <c r="J178" s="39">
        <v>1.772</v>
      </c>
    </row>
    <row r="179" spans="1:11" s="2" customFormat="1" ht="12.75" x14ac:dyDescent="0.2">
      <c r="A179" s="110">
        <v>153</v>
      </c>
      <c r="B179" s="123" t="s">
        <v>411</v>
      </c>
      <c r="C179" s="112" t="s">
        <v>412</v>
      </c>
      <c r="D179" s="39">
        <v>0.26600000000000001</v>
      </c>
      <c r="E179" s="112" t="s">
        <v>33</v>
      </c>
      <c r="F179" s="57" t="s">
        <v>4049</v>
      </c>
      <c r="G179" s="33" t="s">
        <v>4048</v>
      </c>
      <c r="H179" s="39"/>
      <c r="J179" s="39">
        <v>0.26600000000000001</v>
      </c>
    </row>
    <row r="180" spans="1:11" s="2" customFormat="1" ht="14.25" x14ac:dyDescent="0.25">
      <c r="A180" s="111"/>
      <c r="B180" s="124"/>
      <c r="C180" s="113"/>
      <c r="D180" s="39">
        <v>1.911</v>
      </c>
      <c r="E180" s="113"/>
      <c r="F180" s="70" t="s">
        <v>4160</v>
      </c>
      <c r="G180" s="33" t="s">
        <v>4047</v>
      </c>
      <c r="H180" s="39"/>
      <c r="J180" s="39">
        <v>1.911</v>
      </c>
    </row>
    <row r="181" spans="1:11" s="2" customFormat="1" ht="14.25" x14ac:dyDescent="0.25">
      <c r="A181" s="39">
        <v>154</v>
      </c>
      <c r="B181" s="40" t="s">
        <v>413</v>
      </c>
      <c r="C181" s="33" t="s">
        <v>414</v>
      </c>
      <c r="D181" s="39">
        <v>1.57</v>
      </c>
      <c r="E181" s="33" t="s">
        <v>33</v>
      </c>
      <c r="F181" s="57" t="s">
        <v>4158</v>
      </c>
      <c r="G181" s="33" t="s">
        <v>415</v>
      </c>
      <c r="H181" s="39"/>
      <c r="J181" s="39">
        <v>1.57</v>
      </c>
    </row>
    <row r="182" spans="1:11" s="2" customFormat="1" ht="14.25" x14ac:dyDescent="0.25">
      <c r="A182" s="39">
        <v>155</v>
      </c>
      <c r="B182" s="40" t="s">
        <v>416</v>
      </c>
      <c r="C182" s="33" t="s">
        <v>417</v>
      </c>
      <c r="D182" s="39">
        <v>0.623</v>
      </c>
      <c r="E182" s="33" t="s">
        <v>33</v>
      </c>
      <c r="F182" s="57" t="s">
        <v>4159</v>
      </c>
      <c r="G182" s="33" t="s">
        <v>418</v>
      </c>
      <c r="H182" s="39"/>
      <c r="J182" s="39">
        <v>0.623</v>
      </c>
    </row>
    <row r="183" spans="1:11" s="2" customFormat="1" ht="14.25" x14ac:dyDescent="0.25">
      <c r="A183" s="39">
        <v>156</v>
      </c>
      <c r="B183" s="40" t="s">
        <v>419</v>
      </c>
      <c r="C183" s="33" t="s">
        <v>420</v>
      </c>
      <c r="D183" s="39">
        <v>0.23200000000000001</v>
      </c>
      <c r="E183" s="33" t="s">
        <v>33</v>
      </c>
      <c r="F183" s="57" t="s">
        <v>4159</v>
      </c>
      <c r="G183" s="33" t="s">
        <v>421</v>
      </c>
      <c r="H183" s="39"/>
      <c r="J183" s="39">
        <v>0.23200000000000001</v>
      </c>
    </row>
    <row r="184" spans="1:11" s="2" customFormat="1" ht="25.5" x14ac:dyDescent="0.25">
      <c r="A184" s="39">
        <v>157</v>
      </c>
      <c r="B184" s="40" t="s">
        <v>422</v>
      </c>
      <c r="C184" s="33" t="s">
        <v>423</v>
      </c>
      <c r="D184" s="39">
        <v>0.44800000000000001</v>
      </c>
      <c r="E184" s="33" t="s">
        <v>33</v>
      </c>
      <c r="F184" s="57" t="s">
        <v>4158</v>
      </c>
      <c r="G184" s="33" t="s">
        <v>424</v>
      </c>
      <c r="H184" s="39"/>
      <c r="J184" s="39">
        <v>0.44800000000000001</v>
      </c>
    </row>
    <row r="185" spans="1:11" s="2" customFormat="1" ht="14.25" x14ac:dyDescent="0.25">
      <c r="A185" s="39">
        <v>158</v>
      </c>
      <c r="B185" s="40" t="s">
        <v>425</v>
      </c>
      <c r="C185" s="33" t="s">
        <v>426</v>
      </c>
      <c r="D185" s="39">
        <v>0.439</v>
      </c>
      <c r="E185" s="33" t="s">
        <v>33</v>
      </c>
      <c r="F185" s="57" t="s">
        <v>4158</v>
      </c>
      <c r="G185" s="33" t="s">
        <v>427</v>
      </c>
      <c r="H185" s="39"/>
      <c r="J185" s="39">
        <v>0.439</v>
      </c>
    </row>
    <row r="186" spans="1:11" s="2" customFormat="1" ht="14.25" x14ac:dyDescent="0.25">
      <c r="A186" s="39">
        <v>159</v>
      </c>
      <c r="B186" s="40" t="s">
        <v>428</v>
      </c>
      <c r="C186" s="33" t="s">
        <v>429</v>
      </c>
      <c r="D186" s="39">
        <v>1.649</v>
      </c>
      <c r="E186" s="33" t="s">
        <v>33</v>
      </c>
      <c r="F186" s="57" t="s">
        <v>4158</v>
      </c>
      <c r="G186" s="33" t="s">
        <v>430</v>
      </c>
      <c r="H186" s="39"/>
      <c r="J186" s="39">
        <v>1.649</v>
      </c>
    </row>
    <row r="187" spans="1:11" s="2" customFormat="1" ht="14.25" x14ac:dyDescent="0.25">
      <c r="A187" s="39">
        <v>160</v>
      </c>
      <c r="B187" s="40" t="s">
        <v>431</v>
      </c>
      <c r="C187" s="33" t="s">
        <v>432</v>
      </c>
      <c r="D187" s="58">
        <v>0.379768610329</v>
      </c>
      <c r="E187" s="33" t="s">
        <v>33</v>
      </c>
      <c r="F187" s="57" t="s">
        <v>4158</v>
      </c>
      <c r="G187" s="33"/>
      <c r="H187" s="39"/>
      <c r="J187" s="58">
        <v>0.379768610329</v>
      </c>
    </row>
    <row r="188" spans="1:11" s="2" customFormat="1" ht="14.25" x14ac:dyDescent="0.25">
      <c r="A188" s="39">
        <v>161</v>
      </c>
      <c r="B188" s="40" t="s">
        <v>433</v>
      </c>
      <c r="C188" s="33" t="s">
        <v>434</v>
      </c>
      <c r="D188" s="39">
        <v>0.497</v>
      </c>
      <c r="E188" s="33" t="s">
        <v>33</v>
      </c>
      <c r="F188" s="57" t="s">
        <v>4159</v>
      </c>
      <c r="G188" s="33" t="s">
        <v>435</v>
      </c>
      <c r="H188" s="39"/>
      <c r="J188" s="39">
        <v>0.497</v>
      </c>
    </row>
    <row r="189" spans="1:11" s="2" customFormat="1" ht="12.75" x14ac:dyDescent="0.2">
      <c r="A189" s="39">
        <v>162</v>
      </c>
      <c r="B189" s="40" t="s">
        <v>436</v>
      </c>
      <c r="C189" s="33" t="s">
        <v>437</v>
      </c>
      <c r="D189" s="39">
        <v>1.647</v>
      </c>
      <c r="E189" s="33" t="s">
        <v>33</v>
      </c>
      <c r="F189" s="57" t="s">
        <v>438</v>
      </c>
      <c r="G189" s="33" t="s">
        <v>439</v>
      </c>
      <c r="H189" s="39"/>
      <c r="I189" s="7"/>
      <c r="J189" s="39">
        <v>1.647</v>
      </c>
      <c r="K189" s="7"/>
    </row>
    <row r="190" spans="1:11" s="2" customFormat="1" ht="14.25" x14ac:dyDescent="0.25">
      <c r="A190" s="39">
        <v>163</v>
      </c>
      <c r="B190" s="40" t="s">
        <v>440</v>
      </c>
      <c r="C190" s="33" t="s">
        <v>441</v>
      </c>
      <c r="D190" s="39">
        <v>0.81100000000000005</v>
      </c>
      <c r="E190" s="33" t="s">
        <v>33</v>
      </c>
      <c r="F190" s="57" t="s">
        <v>4159</v>
      </c>
      <c r="G190" s="33" t="s">
        <v>442</v>
      </c>
      <c r="H190" s="39"/>
      <c r="J190" s="39">
        <v>0.81100000000000005</v>
      </c>
    </row>
    <row r="191" spans="1:11" s="2" customFormat="1" ht="14.25" x14ac:dyDescent="0.25">
      <c r="A191" s="39">
        <v>164</v>
      </c>
      <c r="B191" s="40" t="s">
        <v>443</v>
      </c>
      <c r="C191" s="33" t="s">
        <v>444</v>
      </c>
      <c r="D191" s="39">
        <v>0.64</v>
      </c>
      <c r="E191" s="33" t="s">
        <v>33</v>
      </c>
      <c r="F191" s="57" t="s">
        <v>4158</v>
      </c>
      <c r="G191" s="33" t="s">
        <v>445</v>
      </c>
      <c r="H191" s="39"/>
      <c r="J191" s="39">
        <v>0.64</v>
      </c>
    </row>
    <row r="192" spans="1:11" s="2" customFormat="1" ht="14.25" x14ac:dyDescent="0.25">
      <c r="A192" s="39">
        <v>165</v>
      </c>
      <c r="B192" s="40" t="s">
        <v>446</v>
      </c>
      <c r="C192" s="33" t="s">
        <v>447</v>
      </c>
      <c r="D192" s="39">
        <v>0.13200000000000001</v>
      </c>
      <c r="E192" s="33" t="s">
        <v>33</v>
      </c>
      <c r="F192" s="57" t="s">
        <v>4158</v>
      </c>
      <c r="G192" s="33" t="s">
        <v>448</v>
      </c>
      <c r="H192" s="39"/>
      <c r="J192" s="39">
        <v>0.13200000000000001</v>
      </c>
    </row>
    <row r="193" spans="1:10" s="2" customFormat="1" ht="14.25" x14ac:dyDescent="0.25">
      <c r="A193" s="39">
        <v>166</v>
      </c>
      <c r="B193" s="40" t="s">
        <v>449</v>
      </c>
      <c r="C193" s="33" t="s">
        <v>450</v>
      </c>
      <c r="D193" s="39">
        <v>7.5999999999999998E-2</v>
      </c>
      <c r="E193" s="33" t="s">
        <v>33</v>
      </c>
      <c r="F193" s="57" t="s">
        <v>4158</v>
      </c>
      <c r="G193" s="33" t="s">
        <v>451</v>
      </c>
      <c r="H193" s="39"/>
      <c r="J193" s="39">
        <v>7.5999999999999998E-2</v>
      </c>
    </row>
    <row r="194" spans="1:10" s="2" customFormat="1" ht="14.25" x14ac:dyDescent="0.25">
      <c r="A194" s="39">
        <v>167</v>
      </c>
      <c r="B194" s="40" t="s">
        <v>452</v>
      </c>
      <c r="C194" s="33" t="s">
        <v>453</v>
      </c>
      <c r="D194" s="39">
        <v>0.54500000000000004</v>
      </c>
      <c r="E194" s="33" t="s">
        <v>33</v>
      </c>
      <c r="F194" s="57" t="s">
        <v>4159</v>
      </c>
      <c r="G194" s="33" t="s">
        <v>454</v>
      </c>
      <c r="H194" s="39"/>
      <c r="J194" s="39">
        <v>0.54500000000000004</v>
      </c>
    </row>
    <row r="195" spans="1:10" s="2" customFormat="1" ht="14.25" x14ac:dyDescent="0.25">
      <c r="A195" s="39">
        <v>168</v>
      </c>
      <c r="B195" s="40" t="s">
        <v>455</v>
      </c>
      <c r="C195" s="33" t="s">
        <v>456</v>
      </c>
      <c r="D195" s="39">
        <v>1.4790000000000001</v>
      </c>
      <c r="E195" s="33" t="s">
        <v>33</v>
      </c>
      <c r="F195" s="57" t="s">
        <v>4158</v>
      </c>
      <c r="G195" s="33" t="s">
        <v>457</v>
      </c>
      <c r="H195" s="39"/>
      <c r="J195" s="39">
        <v>1.4790000000000001</v>
      </c>
    </row>
    <row r="196" spans="1:10" s="2" customFormat="1" ht="14.25" x14ac:dyDescent="0.25">
      <c r="A196" s="39">
        <v>169</v>
      </c>
      <c r="B196" s="40" t="s">
        <v>458</v>
      </c>
      <c r="C196" s="33" t="s">
        <v>459</v>
      </c>
      <c r="D196" s="39">
        <v>0.76200000000000001</v>
      </c>
      <c r="E196" s="33" t="s">
        <v>33</v>
      </c>
      <c r="F196" s="41" t="s">
        <v>4159</v>
      </c>
      <c r="G196" s="33" t="s">
        <v>4050</v>
      </c>
      <c r="H196" s="39"/>
      <c r="J196" s="39">
        <v>0.76200000000000001</v>
      </c>
    </row>
    <row r="197" spans="1:10" s="2" customFormat="1" ht="14.25" x14ac:dyDescent="0.25">
      <c r="A197" s="39">
        <v>170</v>
      </c>
      <c r="B197" s="40" t="s">
        <v>460</v>
      </c>
      <c r="C197" s="33" t="s">
        <v>461</v>
      </c>
      <c r="D197" s="39">
        <v>0.65500000000000003</v>
      </c>
      <c r="E197" s="33" t="s">
        <v>33</v>
      </c>
      <c r="F197" s="57" t="s">
        <v>4159</v>
      </c>
      <c r="G197" s="33" t="s">
        <v>462</v>
      </c>
      <c r="H197" s="39"/>
      <c r="J197" s="39">
        <v>0.65500000000000003</v>
      </c>
    </row>
    <row r="198" spans="1:10" s="2" customFormat="1" ht="14.25" x14ac:dyDescent="0.25">
      <c r="A198" s="39">
        <v>171</v>
      </c>
      <c r="B198" s="40" t="s">
        <v>463</v>
      </c>
      <c r="C198" s="33" t="s">
        <v>464</v>
      </c>
      <c r="D198" s="39">
        <v>0.105</v>
      </c>
      <c r="E198" s="33" t="s">
        <v>33</v>
      </c>
      <c r="F198" s="57" t="s">
        <v>4160</v>
      </c>
      <c r="G198" s="33" t="s">
        <v>465</v>
      </c>
      <c r="H198" s="39"/>
      <c r="J198" s="39">
        <v>0.105</v>
      </c>
    </row>
    <row r="199" spans="1:10" s="2" customFormat="1" ht="14.25" x14ac:dyDescent="0.25">
      <c r="A199" s="39">
        <v>172</v>
      </c>
      <c r="B199" s="40" t="s">
        <v>466</v>
      </c>
      <c r="C199" s="33" t="s">
        <v>467</v>
      </c>
      <c r="D199" s="39">
        <v>0.60899999999999999</v>
      </c>
      <c r="E199" s="33" t="s">
        <v>33</v>
      </c>
      <c r="F199" s="57" t="s">
        <v>4159</v>
      </c>
      <c r="G199" s="33" t="s">
        <v>468</v>
      </c>
      <c r="H199" s="39"/>
      <c r="J199" s="39">
        <v>0.60899999999999999</v>
      </c>
    </row>
    <row r="200" spans="1:10" s="2" customFormat="1" ht="14.25" x14ac:dyDescent="0.25">
      <c r="A200" s="110">
        <v>173</v>
      </c>
      <c r="B200" s="123" t="s">
        <v>469</v>
      </c>
      <c r="C200" s="112" t="s">
        <v>470</v>
      </c>
      <c r="D200" s="39">
        <v>2.0339999999999998</v>
      </c>
      <c r="E200" s="112" t="s">
        <v>33</v>
      </c>
      <c r="F200" s="57" t="s">
        <v>4160</v>
      </c>
      <c r="G200" s="33" t="s">
        <v>4052</v>
      </c>
      <c r="H200" s="39"/>
      <c r="J200" s="39">
        <v>2.0339999999999998</v>
      </c>
    </row>
    <row r="201" spans="1:10" s="2" customFormat="1" ht="14.25" x14ac:dyDescent="0.25">
      <c r="A201" s="111"/>
      <c r="B201" s="124"/>
      <c r="C201" s="113"/>
      <c r="D201" s="39">
        <v>1.254</v>
      </c>
      <c r="E201" s="113"/>
      <c r="F201" s="57" t="s">
        <v>4160</v>
      </c>
      <c r="G201" s="33" t="s">
        <v>4051</v>
      </c>
      <c r="H201" s="39"/>
      <c r="J201" s="39">
        <v>1.254</v>
      </c>
    </row>
    <row r="202" spans="1:10" s="2" customFormat="1" ht="14.25" x14ac:dyDescent="0.25">
      <c r="A202" s="110">
        <v>174</v>
      </c>
      <c r="B202" s="123" t="s">
        <v>471</v>
      </c>
      <c r="C202" s="112" t="s">
        <v>472</v>
      </c>
      <c r="D202" s="39">
        <v>4.9939999999999998</v>
      </c>
      <c r="E202" s="112" t="s">
        <v>33</v>
      </c>
      <c r="F202" s="57" t="s">
        <v>4159</v>
      </c>
      <c r="G202" s="33" t="s">
        <v>4054</v>
      </c>
      <c r="H202" s="39"/>
      <c r="J202" s="39">
        <v>4.9939999999999998</v>
      </c>
    </row>
    <row r="203" spans="1:10" s="2" customFormat="1" ht="14.25" x14ac:dyDescent="0.25">
      <c r="A203" s="111"/>
      <c r="B203" s="124"/>
      <c r="C203" s="113"/>
      <c r="D203" s="39">
        <v>0.29099999999999998</v>
      </c>
      <c r="E203" s="113"/>
      <c r="F203" s="57" t="s">
        <v>4159</v>
      </c>
      <c r="G203" s="33" t="s">
        <v>4053</v>
      </c>
      <c r="H203" s="39"/>
      <c r="J203" s="39">
        <v>0.29099999999999998</v>
      </c>
    </row>
    <row r="204" spans="1:10" s="2" customFormat="1" ht="14.25" x14ac:dyDescent="0.25">
      <c r="A204" s="39">
        <v>175</v>
      </c>
      <c r="B204" s="40" t="s">
        <v>473</v>
      </c>
      <c r="C204" s="33" t="s">
        <v>474</v>
      </c>
      <c r="D204" s="39">
        <v>0.93400000000000005</v>
      </c>
      <c r="E204" s="33" t="s">
        <v>33</v>
      </c>
      <c r="F204" s="57" t="s">
        <v>4159</v>
      </c>
      <c r="G204" s="33" t="s">
        <v>475</v>
      </c>
      <c r="H204" s="39"/>
      <c r="J204" s="39">
        <v>0.93400000000000005</v>
      </c>
    </row>
    <row r="205" spans="1:10" s="2" customFormat="1" ht="12.75" x14ac:dyDescent="0.25">
      <c r="A205" s="110">
        <v>176</v>
      </c>
      <c r="B205" s="123" t="s">
        <v>476</v>
      </c>
      <c r="C205" s="112" t="s">
        <v>477</v>
      </c>
      <c r="D205" s="39">
        <v>0.30499999999999999</v>
      </c>
      <c r="E205" s="112" t="s">
        <v>33</v>
      </c>
      <c r="F205" s="41" t="s">
        <v>566</v>
      </c>
      <c r="G205" s="33" t="s">
        <v>4056</v>
      </c>
      <c r="H205" s="39"/>
      <c r="J205" s="39">
        <v>0.30499999999999999</v>
      </c>
    </row>
    <row r="206" spans="1:10" s="2" customFormat="1" ht="12.75" x14ac:dyDescent="0.2">
      <c r="A206" s="111"/>
      <c r="B206" s="124"/>
      <c r="C206" s="113"/>
      <c r="D206" s="39">
        <v>0.68899999999999995</v>
      </c>
      <c r="E206" s="113"/>
      <c r="F206" s="70" t="s">
        <v>2147</v>
      </c>
      <c r="G206" s="33" t="s">
        <v>4055</v>
      </c>
      <c r="H206" s="39"/>
      <c r="J206" s="39">
        <v>0.68899999999999995</v>
      </c>
    </row>
    <row r="207" spans="1:10" s="2" customFormat="1" ht="14.25" x14ac:dyDescent="0.25">
      <c r="A207" s="39">
        <v>177</v>
      </c>
      <c r="B207" s="40" t="s">
        <v>478</v>
      </c>
      <c r="C207" s="33" t="s">
        <v>479</v>
      </c>
      <c r="D207" s="39">
        <v>5.9539999999999997</v>
      </c>
      <c r="E207" s="33" t="s">
        <v>33</v>
      </c>
      <c r="F207" s="57" t="s">
        <v>4160</v>
      </c>
      <c r="G207" s="68" t="s">
        <v>480</v>
      </c>
      <c r="H207" s="39"/>
      <c r="J207" s="39">
        <v>5.9539999999999997</v>
      </c>
    </row>
    <row r="208" spans="1:10" s="2" customFormat="1" ht="14.25" x14ac:dyDescent="0.25">
      <c r="A208" s="39">
        <v>178</v>
      </c>
      <c r="B208" s="40" t="s">
        <v>481</v>
      </c>
      <c r="C208" s="33" t="s">
        <v>482</v>
      </c>
      <c r="D208" s="39">
        <v>0.13</v>
      </c>
      <c r="E208" s="33" t="s">
        <v>33</v>
      </c>
      <c r="F208" s="57" t="s">
        <v>4159</v>
      </c>
      <c r="G208" s="33" t="s">
        <v>483</v>
      </c>
      <c r="H208" s="39"/>
      <c r="J208" s="39">
        <v>0.13</v>
      </c>
    </row>
    <row r="209" spans="1:10" s="2" customFormat="1" ht="14.25" x14ac:dyDescent="0.25">
      <c r="A209" s="39">
        <v>179</v>
      </c>
      <c r="B209" s="40" t="s">
        <v>484</v>
      </c>
      <c r="C209" s="33" t="s">
        <v>485</v>
      </c>
      <c r="D209" s="39">
        <v>0.42399999999999999</v>
      </c>
      <c r="E209" s="33" t="s">
        <v>33</v>
      </c>
      <c r="F209" s="57" t="s">
        <v>4159</v>
      </c>
      <c r="G209" s="33" t="s">
        <v>486</v>
      </c>
      <c r="H209" s="39"/>
      <c r="J209" s="39">
        <v>0.42399999999999999</v>
      </c>
    </row>
    <row r="210" spans="1:10" s="2" customFormat="1" ht="14.25" x14ac:dyDescent="0.25">
      <c r="A210" s="39">
        <v>180</v>
      </c>
      <c r="B210" s="40" t="s">
        <v>487</v>
      </c>
      <c r="C210" s="33" t="s">
        <v>488</v>
      </c>
      <c r="D210" s="58">
        <v>0.17453110062999999</v>
      </c>
      <c r="E210" s="33" t="s">
        <v>33</v>
      </c>
      <c r="F210" s="57" t="s">
        <v>4158</v>
      </c>
      <c r="G210" s="33"/>
      <c r="H210" s="39"/>
      <c r="J210" s="58">
        <v>0.17453110062999999</v>
      </c>
    </row>
    <row r="211" spans="1:10" s="2" customFormat="1" ht="14.25" x14ac:dyDescent="0.25">
      <c r="A211" s="39">
        <v>181</v>
      </c>
      <c r="B211" s="40" t="s">
        <v>489</v>
      </c>
      <c r="C211" s="33" t="s">
        <v>490</v>
      </c>
      <c r="D211" s="39">
        <v>0.14499999999999999</v>
      </c>
      <c r="E211" s="33" t="s">
        <v>33</v>
      </c>
      <c r="F211" s="57" t="s">
        <v>4159</v>
      </c>
      <c r="G211" s="33" t="s">
        <v>491</v>
      </c>
      <c r="H211" s="39"/>
      <c r="J211" s="39">
        <v>0.14499999999999999</v>
      </c>
    </row>
    <row r="212" spans="1:10" s="2" customFormat="1" ht="14.25" x14ac:dyDescent="0.25">
      <c r="A212" s="39">
        <v>182</v>
      </c>
      <c r="B212" s="40" t="s">
        <v>492</v>
      </c>
      <c r="C212" s="33" t="s">
        <v>493</v>
      </c>
      <c r="D212" s="39">
        <v>4.4909999999999997</v>
      </c>
      <c r="E212" s="33" t="s">
        <v>33</v>
      </c>
      <c r="F212" s="57" t="s">
        <v>4160</v>
      </c>
      <c r="G212" s="33" t="s">
        <v>494</v>
      </c>
      <c r="H212" s="39"/>
      <c r="J212" s="39">
        <v>4.4909999999999997</v>
      </c>
    </row>
    <row r="213" spans="1:10" s="2" customFormat="1" ht="14.25" x14ac:dyDescent="0.25">
      <c r="A213" s="39">
        <v>183</v>
      </c>
      <c r="B213" s="40" t="s">
        <v>495</v>
      </c>
      <c r="C213" s="33" t="s">
        <v>496</v>
      </c>
      <c r="D213" s="39">
        <v>0.51400000000000001</v>
      </c>
      <c r="E213" s="33" t="s">
        <v>33</v>
      </c>
      <c r="F213" s="57" t="s">
        <v>4159</v>
      </c>
      <c r="G213" s="33" t="s">
        <v>497</v>
      </c>
      <c r="H213" s="39"/>
      <c r="J213" s="39">
        <v>0.51400000000000001</v>
      </c>
    </row>
    <row r="214" spans="1:10" s="2" customFormat="1" ht="14.25" x14ac:dyDescent="0.25">
      <c r="A214" s="39">
        <v>184</v>
      </c>
      <c r="B214" s="40" t="s">
        <v>498</v>
      </c>
      <c r="C214" s="33" t="s">
        <v>499</v>
      </c>
      <c r="D214" s="39">
        <v>1.786</v>
      </c>
      <c r="E214" s="33" t="s">
        <v>33</v>
      </c>
      <c r="F214" s="57" t="s">
        <v>4159</v>
      </c>
      <c r="G214" s="33" t="s">
        <v>500</v>
      </c>
      <c r="H214" s="39"/>
      <c r="J214" s="39">
        <v>1.786</v>
      </c>
    </row>
    <row r="215" spans="1:10" s="2" customFormat="1" ht="14.25" x14ac:dyDescent="0.25">
      <c r="A215" s="39">
        <v>185</v>
      </c>
      <c r="B215" s="40" t="s">
        <v>501</v>
      </c>
      <c r="C215" s="33" t="s">
        <v>502</v>
      </c>
      <c r="D215" s="39">
        <v>0.32200000000000001</v>
      </c>
      <c r="E215" s="33" t="s">
        <v>33</v>
      </c>
      <c r="F215" s="57" t="s">
        <v>4159</v>
      </c>
      <c r="G215" s="33" t="s">
        <v>503</v>
      </c>
      <c r="H215" s="39"/>
      <c r="J215" s="39">
        <v>0.32200000000000001</v>
      </c>
    </row>
    <row r="216" spans="1:10" s="2" customFormat="1" ht="14.25" x14ac:dyDescent="0.25">
      <c r="A216" s="39">
        <v>186</v>
      </c>
      <c r="B216" s="40" t="s">
        <v>504</v>
      </c>
      <c r="C216" s="33" t="s">
        <v>505</v>
      </c>
      <c r="D216" s="71">
        <v>1</v>
      </c>
      <c r="E216" s="33" t="s">
        <v>33</v>
      </c>
      <c r="F216" s="57" t="s">
        <v>4159</v>
      </c>
      <c r="G216" s="33" t="s">
        <v>506</v>
      </c>
      <c r="H216" s="39"/>
      <c r="J216" s="71">
        <v>1</v>
      </c>
    </row>
    <row r="217" spans="1:10" s="2" customFormat="1" ht="14.25" x14ac:dyDescent="0.25">
      <c r="A217" s="39">
        <v>187</v>
      </c>
      <c r="B217" s="40" t="s">
        <v>507</v>
      </c>
      <c r="C217" s="33" t="s">
        <v>508</v>
      </c>
      <c r="D217" s="39">
        <v>0.151</v>
      </c>
      <c r="E217" s="33" t="s">
        <v>33</v>
      </c>
      <c r="F217" s="57" t="s">
        <v>4159</v>
      </c>
      <c r="G217" s="33" t="s">
        <v>509</v>
      </c>
      <c r="H217" s="39"/>
      <c r="J217" s="39">
        <v>0.151</v>
      </c>
    </row>
    <row r="218" spans="1:10" s="2" customFormat="1" ht="12.75" x14ac:dyDescent="0.2">
      <c r="A218" s="39">
        <v>188</v>
      </c>
      <c r="B218" s="40" t="s">
        <v>510</v>
      </c>
      <c r="C218" s="33" t="s">
        <v>511</v>
      </c>
      <c r="D218" s="39">
        <v>1.734</v>
      </c>
      <c r="E218" s="33" t="s">
        <v>33</v>
      </c>
      <c r="F218" s="57" t="s">
        <v>105</v>
      </c>
      <c r="G218" s="33" t="s">
        <v>512</v>
      </c>
      <c r="H218" s="39"/>
      <c r="J218" s="39">
        <v>1.734</v>
      </c>
    </row>
    <row r="219" spans="1:10" s="2" customFormat="1" ht="14.25" x14ac:dyDescent="0.25">
      <c r="A219" s="39">
        <v>189</v>
      </c>
      <c r="B219" s="40" t="s">
        <v>513</v>
      </c>
      <c r="C219" s="33" t="s">
        <v>514</v>
      </c>
      <c r="D219" s="39">
        <v>0.54500000000000004</v>
      </c>
      <c r="E219" s="33" t="s">
        <v>33</v>
      </c>
      <c r="F219" s="57" t="s">
        <v>4159</v>
      </c>
      <c r="G219" s="33" t="s">
        <v>515</v>
      </c>
      <c r="H219" s="39"/>
      <c r="J219" s="39">
        <v>0.54500000000000004</v>
      </c>
    </row>
    <row r="220" spans="1:10" s="2" customFormat="1" ht="14.25" x14ac:dyDescent="0.25">
      <c r="A220" s="39">
        <v>190</v>
      </c>
      <c r="B220" s="40" t="s">
        <v>516</v>
      </c>
      <c r="C220" s="33" t="s">
        <v>517</v>
      </c>
      <c r="D220" s="39">
        <v>0.32100000000000001</v>
      </c>
      <c r="E220" s="33" t="s">
        <v>33</v>
      </c>
      <c r="F220" s="57" t="s">
        <v>4159</v>
      </c>
      <c r="G220" s="33" t="s">
        <v>518</v>
      </c>
      <c r="H220" s="39"/>
      <c r="J220" s="39">
        <v>0.32100000000000001</v>
      </c>
    </row>
    <row r="221" spans="1:10" s="2" customFormat="1" ht="14.25" x14ac:dyDescent="0.25">
      <c r="A221" s="39">
        <v>191</v>
      </c>
      <c r="B221" s="40" t="s">
        <v>519</v>
      </c>
      <c r="C221" s="33" t="s">
        <v>520</v>
      </c>
      <c r="D221" s="39">
        <v>0.83299999999999996</v>
      </c>
      <c r="E221" s="33" t="s">
        <v>33</v>
      </c>
      <c r="F221" s="57" t="s">
        <v>4159</v>
      </c>
      <c r="G221" s="33" t="s">
        <v>521</v>
      </c>
      <c r="H221" s="39"/>
      <c r="J221" s="39">
        <v>0.83299999999999996</v>
      </c>
    </row>
    <row r="222" spans="1:10" s="2" customFormat="1" ht="14.25" x14ac:dyDescent="0.25">
      <c r="A222" s="39">
        <v>192</v>
      </c>
      <c r="B222" s="40" t="s">
        <v>522</v>
      </c>
      <c r="C222" s="33" t="s">
        <v>523</v>
      </c>
      <c r="D222" s="39">
        <v>1.8149999999999999</v>
      </c>
      <c r="E222" s="33" t="s">
        <v>33</v>
      </c>
      <c r="F222" s="57" t="s">
        <v>4159</v>
      </c>
      <c r="G222" s="33" t="s">
        <v>524</v>
      </c>
      <c r="H222" s="39"/>
      <c r="J222" s="39">
        <v>1.8149999999999999</v>
      </c>
    </row>
    <row r="223" spans="1:10" s="2" customFormat="1" ht="14.25" x14ac:dyDescent="0.25">
      <c r="A223" s="39">
        <v>193</v>
      </c>
      <c r="B223" s="40" t="s">
        <v>525</v>
      </c>
      <c r="C223" s="33" t="s">
        <v>526</v>
      </c>
      <c r="D223" s="39">
        <v>0.78300000000000003</v>
      </c>
      <c r="E223" s="33" t="s">
        <v>33</v>
      </c>
      <c r="F223" s="57" t="s">
        <v>4158</v>
      </c>
      <c r="G223" s="33" t="s">
        <v>527</v>
      </c>
      <c r="H223" s="39"/>
      <c r="J223" s="39">
        <v>0.78300000000000003</v>
      </c>
    </row>
    <row r="224" spans="1:10" s="2" customFormat="1" ht="14.25" x14ac:dyDescent="0.25">
      <c r="A224" s="39">
        <v>194</v>
      </c>
      <c r="B224" s="40" t="s">
        <v>528</v>
      </c>
      <c r="C224" s="33" t="s">
        <v>529</v>
      </c>
      <c r="D224" s="39">
        <v>1.0129999999999999</v>
      </c>
      <c r="E224" s="33" t="s">
        <v>33</v>
      </c>
      <c r="F224" s="57" t="s">
        <v>4159</v>
      </c>
      <c r="G224" s="33" t="s">
        <v>530</v>
      </c>
      <c r="H224" s="39"/>
      <c r="J224" s="39">
        <v>1.0129999999999999</v>
      </c>
    </row>
    <row r="225" spans="1:14" s="2" customFormat="1" ht="14.25" x14ac:dyDescent="0.25">
      <c r="A225" s="39">
        <v>195</v>
      </c>
      <c r="B225" s="40" t="s">
        <v>531</v>
      </c>
      <c r="C225" s="33" t="s">
        <v>532</v>
      </c>
      <c r="D225" s="39">
        <v>1.276</v>
      </c>
      <c r="E225" s="33" t="s">
        <v>37</v>
      </c>
      <c r="F225" s="57" t="s">
        <v>4158</v>
      </c>
      <c r="G225" s="33" t="s">
        <v>533</v>
      </c>
      <c r="H225" s="39"/>
      <c r="J225" s="39"/>
      <c r="L225" s="39">
        <v>1.276</v>
      </c>
    </row>
    <row r="226" spans="1:14" s="2" customFormat="1" ht="14.25" x14ac:dyDescent="0.25">
      <c r="A226" s="39">
        <v>196</v>
      </c>
      <c r="B226" s="40" t="s">
        <v>531</v>
      </c>
      <c r="C226" s="33" t="s">
        <v>532</v>
      </c>
      <c r="D226" s="39">
        <v>2.903</v>
      </c>
      <c r="E226" s="33" t="s">
        <v>33</v>
      </c>
      <c r="F226" s="57" t="s">
        <v>4160</v>
      </c>
      <c r="G226" s="33" t="s">
        <v>534</v>
      </c>
      <c r="H226" s="39"/>
      <c r="J226" s="39">
        <v>2.903</v>
      </c>
    </row>
    <row r="227" spans="1:14" s="2" customFormat="1" ht="25.5" x14ac:dyDescent="0.25">
      <c r="A227" s="39">
        <v>197</v>
      </c>
      <c r="B227" s="40" t="s">
        <v>535</v>
      </c>
      <c r="C227" s="33" t="s">
        <v>536</v>
      </c>
      <c r="D227" s="39">
        <v>0.29799999999999999</v>
      </c>
      <c r="E227" s="33" t="s">
        <v>33</v>
      </c>
      <c r="F227" s="57" t="s">
        <v>4159</v>
      </c>
      <c r="G227" s="33" t="s">
        <v>537</v>
      </c>
      <c r="H227" s="39"/>
      <c r="J227" s="39">
        <v>0.29799999999999999</v>
      </c>
    </row>
    <row r="228" spans="1:14" s="2" customFormat="1" ht="14.25" x14ac:dyDescent="0.25">
      <c r="A228" s="39">
        <v>198</v>
      </c>
      <c r="B228" s="40" t="s">
        <v>538</v>
      </c>
      <c r="C228" s="33" t="s">
        <v>539</v>
      </c>
      <c r="D228" s="39">
        <v>0.43099999999999999</v>
      </c>
      <c r="E228" s="33" t="s">
        <v>33</v>
      </c>
      <c r="F228" s="57" t="s">
        <v>4159</v>
      </c>
      <c r="G228" s="33" t="s">
        <v>540</v>
      </c>
      <c r="H228" s="39"/>
      <c r="J228" s="39">
        <v>0.43099999999999999</v>
      </c>
    </row>
    <row r="229" spans="1:14" s="2" customFormat="1" ht="14.25" x14ac:dyDescent="0.25">
      <c r="A229" s="39">
        <v>199</v>
      </c>
      <c r="B229" s="40" t="s">
        <v>541</v>
      </c>
      <c r="C229" s="33" t="s">
        <v>542</v>
      </c>
      <c r="D229" s="39">
        <v>0.371</v>
      </c>
      <c r="E229" s="33" t="s">
        <v>37</v>
      </c>
      <c r="F229" s="57" t="s">
        <v>4159</v>
      </c>
      <c r="G229" s="33" t="s">
        <v>543</v>
      </c>
      <c r="H229" s="39"/>
      <c r="J229" s="39"/>
      <c r="L229" s="39">
        <v>0.371</v>
      </c>
    </row>
    <row r="230" spans="1:14" s="2" customFormat="1" ht="14.25" x14ac:dyDescent="0.25">
      <c r="A230" s="39">
        <v>200</v>
      </c>
      <c r="B230" s="40" t="s">
        <v>541</v>
      </c>
      <c r="C230" s="33" t="s">
        <v>542</v>
      </c>
      <c r="D230" s="39">
        <v>0.98299999999999998</v>
      </c>
      <c r="E230" s="33" t="s">
        <v>33</v>
      </c>
      <c r="F230" s="57" t="s">
        <v>4159</v>
      </c>
      <c r="G230" s="33" t="s">
        <v>544</v>
      </c>
      <c r="H230" s="39"/>
      <c r="J230" s="39">
        <v>0.98299999999999998</v>
      </c>
    </row>
    <row r="231" spans="1:14" s="2" customFormat="1" ht="14.25" x14ac:dyDescent="0.25">
      <c r="A231" s="39">
        <v>201</v>
      </c>
      <c r="B231" s="40" t="s">
        <v>545</v>
      </c>
      <c r="C231" s="33" t="s">
        <v>546</v>
      </c>
      <c r="D231" s="39">
        <v>4.8929999999999998</v>
      </c>
      <c r="E231" s="33" t="s">
        <v>37</v>
      </c>
      <c r="F231" s="57" t="s">
        <v>4158</v>
      </c>
      <c r="G231" s="33" t="s">
        <v>547</v>
      </c>
      <c r="H231" s="39"/>
      <c r="J231" s="39"/>
      <c r="L231" s="39">
        <v>4.8929999999999998</v>
      </c>
    </row>
    <row r="232" spans="1:14" s="2" customFormat="1" ht="14.25" x14ac:dyDescent="0.25">
      <c r="A232" s="39">
        <v>202</v>
      </c>
      <c r="B232" s="40" t="s">
        <v>548</v>
      </c>
      <c r="C232" s="33" t="s">
        <v>549</v>
      </c>
      <c r="D232" s="39">
        <v>0.74</v>
      </c>
      <c r="E232" s="33" t="s">
        <v>33</v>
      </c>
      <c r="F232" s="57" t="s">
        <v>4159</v>
      </c>
      <c r="G232" s="33" t="s">
        <v>550</v>
      </c>
      <c r="H232" s="39"/>
      <c r="J232" s="39">
        <v>0.74</v>
      </c>
    </row>
    <row r="233" spans="1:14" s="2" customFormat="1" ht="14.25" x14ac:dyDescent="0.25">
      <c r="A233" s="39">
        <v>203</v>
      </c>
      <c r="B233" s="40" t="s">
        <v>551</v>
      </c>
      <c r="C233" s="33" t="s">
        <v>552</v>
      </c>
      <c r="D233" s="39">
        <v>0.37</v>
      </c>
      <c r="E233" s="33" t="s">
        <v>33</v>
      </c>
      <c r="F233" s="57" t="s">
        <v>4159</v>
      </c>
      <c r="G233" s="33" t="s">
        <v>553</v>
      </c>
      <c r="H233" s="39"/>
      <c r="J233" s="39">
        <v>0.37</v>
      </c>
    </row>
    <row r="234" spans="1:14" s="2" customFormat="1" ht="14.25" x14ac:dyDescent="0.25">
      <c r="A234" s="39">
        <v>204</v>
      </c>
      <c r="B234" s="40" t="s">
        <v>554</v>
      </c>
      <c r="C234" s="33" t="s">
        <v>555</v>
      </c>
      <c r="D234" s="39">
        <v>3.8820000000000001</v>
      </c>
      <c r="E234" s="33" t="s">
        <v>556</v>
      </c>
      <c r="F234" s="57" t="s">
        <v>4158</v>
      </c>
      <c r="G234" s="33" t="s">
        <v>557</v>
      </c>
      <c r="H234" s="39"/>
      <c r="J234" s="39"/>
      <c r="N234" s="39">
        <v>3.8820000000000001</v>
      </c>
    </row>
    <row r="235" spans="1:14" s="2" customFormat="1" ht="14.25" x14ac:dyDescent="0.25">
      <c r="A235" s="110">
        <v>205</v>
      </c>
      <c r="B235" s="123" t="s">
        <v>554</v>
      </c>
      <c r="C235" s="112" t="s">
        <v>555</v>
      </c>
      <c r="D235" s="39">
        <v>1.4610000000000001</v>
      </c>
      <c r="E235" s="112" t="s">
        <v>33</v>
      </c>
      <c r="F235" s="70" t="s">
        <v>4162</v>
      </c>
      <c r="G235" s="33" t="s">
        <v>4000</v>
      </c>
      <c r="H235" s="39"/>
      <c r="J235" s="39">
        <v>1.4610000000000001</v>
      </c>
    </row>
    <row r="236" spans="1:14" s="2" customFormat="1" ht="14.25" x14ac:dyDescent="0.25">
      <c r="A236" s="111"/>
      <c r="B236" s="124"/>
      <c r="C236" s="113"/>
      <c r="D236" s="39">
        <v>3.27</v>
      </c>
      <c r="E236" s="113"/>
      <c r="F236" s="57" t="s">
        <v>4163</v>
      </c>
      <c r="G236" s="33" t="s">
        <v>4001</v>
      </c>
      <c r="H236" s="39"/>
      <c r="J236" s="39">
        <v>3.27</v>
      </c>
    </row>
    <row r="237" spans="1:14" s="2" customFormat="1" ht="14.25" x14ac:dyDescent="0.25">
      <c r="A237" s="39">
        <v>206</v>
      </c>
      <c r="B237" s="40" t="s">
        <v>558</v>
      </c>
      <c r="C237" s="33" t="s">
        <v>559</v>
      </c>
      <c r="D237" s="39">
        <v>5.4029999999999996</v>
      </c>
      <c r="E237" s="33" t="s">
        <v>556</v>
      </c>
      <c r="F237" s="57" t="s">
        <v>4158</v>
      </c>
      <c r="G237" s="33" t="s">
        <v>560</v>
      </c>
      <c r="H237" s="39"/>
      <c r="N237" s="39">
        <v>5.4029999999999996</v>
      </c>
    </row>
    <row r="238" spans="1:14" s="2" customFormat="1" ht="14.25" x14ac:dyDescent="0.25">
      <c r="A238" s="39">
        <v>207</v>
      </c>
      <c r="B238" s="40" t="s">
        <v>561</v>
      </c>
      <c r="C238" s="33" t="s">
        <v>562</v>
      </c>
      <c r="D238" s="39">
        <v>2.899</v>
      </c>
      <c r="E238" s="33" t="s">
        <v>556</v>
      </c>
      <c r="F238" s="57" t="s">
        <v>4159</v>
      </c>
      <c r="G238" s="33" t="s">
        <v>563</v>
      </c>
      <c r="H238" s="39"/>
      <c r="N238" s="39">
        <v>2.899</v>
      </c>
    </row>
    <row r="239" spans="1:14" s="2" customFormat="1" ht="12.75" x14ac:dyDescent="0.2">
      <c r="A239" s="110">
        <v>208</v>
      </c>
      <c r="B239" s="123" t="s">
        <v>564</v>
      </c>
      <c r="C239" s="112" t="s">
        <v>565</v>
      </c>
      <c r="D239" s="39">
        <v>1.2969999999999999</v>
      </c>
      <c r="E239" s="112" t="s">
        <v>556</v>
      </c>
      <c r="F239" s="57" t="s">
        <v>566</v>
      </c>
      <c r="G239" s="33" t="s">
        <v>4058</v>
      </c>
      <c r="H239" s="39"/>
      <c r="N239" s="39">
        <v>1.2969999999999999</v>
      </c>
    </row>
    <row r="240" spans="1:14" s="2" customFormat="1" ht="12.75" x14ac:dyDescent="0.2">
      <c r="A240" s="111"/>
      <c r="B240" s="124"/>
      <c r="C240" s="113"/>
      <c r="D240" s="39">
        <v>0.36499999999999999</v>
      </c>
      <c r="E240" s="113"/>
      <c r="F240" s="57" t="s">
        <v>566</v>
      </c>
      <c r="G240" s="72" t="s">
        <v>4057</v>
      </c>
      <c r="H240" s="39"/>
      <c r="N240" s="39">
        <v>0.36499999999999999</v>
      </c>
    </row>
    <row r="241" spans="1:16" s="2" customFormat="1" ht="12.75" x14ac:dyDescent="0.2">
      <c r="A241" s="39">
        <v>209</v>
      </c>
      <c r="B241" s="40" t="s">
        <v>564</v>
      </c>
      <c r="C241" s="33" t="s">
        <v>565</v>
      </c>
      <c r="D241" s="39">
        <v>0.96899999999999997</v>
      </c>
      <c r="E241" s="33" t="s">
        <v>567</v>
      </c>
      <c r="F241" s="57" t="s">
        <v>566</v>
      </c>
      <c r="G241" s="33" t="s">
        <v>568</v>
      </c>
      <c r="H241" s="39"/>
      <c r="N241" s="39"/>
      <c r="P241" s="39">
        <v>0.96899999999999997</v>
      </c>
    </row>
    <row r="242" spans="1:16" s="2" customFormat="1" ht="14.25" x14ac:dyDescent="0.25">
      <c r="A242" s="39">
        <v>210</v>
      </c>
      <c r="B242" s="40" t="s">
        <v>569</v>
      </c>
      <c r="C242" s="33" t="s">
        <v>570</v>
      </c>
      <c r="D242" s="39">
        <v>1.518</v>
      </c>
      <c r="E242" s="33" t="s">
        <v>556</v>
      </c>
      <c r="F242" s="57" t="s">
        <v>4159</v>
      </c>
      <c r="G242" s="33" t="s">
        <v>571</v>
      </c>
      <c r="H242" s="39"/>
      <c r="N242" s="39">
        <v>1.518</v>
      </c>
    </row>
    <row r="243" spans="1:16" s="2" customFormat="1" ht="14.25" x14ac:dyDescent="0.25">
      <c r="A243" s="39">
        <v>211</v>
      </c>
      <c r="B243" s="40" t="s">
        <v>572</v>
      </c>
      <c r="C243" s="33" t="s">
        <v>573</v>
      </c>
      <c r="D243" s="39">
        <v>0.41</v>
      </c>
      <c r="E243" s="33" t="s">
        <v>556</v>
      </c>
      <c r="F243" s="57" t="s">
        <v>4159</v>
      </c>
      <c r="G243" s="33" t="s">
        <v>574</v>
      </c>
      <c r="H243" s="39"/>
      <c r="N243" s="39">
        <v>0.41</v>
      </c>
    </row>
    <row r="244" spans="1:16" s="2" customFormat="1" ht="14.25" x14ac:dyDescent="0.25">
      <c r="A244" s="110">
        <v>212</v>
      </c>
      <c r="B244" s="123" t="s">
        <v>575</v>
      </c>
      <c r="C244" s="112" t="s">
        <v>576</v>
      </c>
      <c r="D244" s="39">
        <v>0.309</v>
      </c>
      <c r="E244" s="112" t="s">
        <v>33</v>
      </c>
      <c r="F244" s="57" t="s">
        <v>4159</v>
      </c>
      <c r="G244" s="33" t="s">
        <v>4059</v>
      </c>
      <c r="H244" s="39"/>
      <c r="J244" s="39">
        <v>0.309</v>
      </c>
    </row>
    <row r="245" spans="1:16" s="2" customFormat="1" ht="14.25" x14ac:dyDescent="0.25">
      <c r="A245" s="111"/>
      <c r="B245" s="124"/>
      <c r="C245" s="113"/>
      <c r="D245" s="39">
        <f>1.207</f>
        <v>1.2070000000000001</v>
      </c>
      <c r="E245" s="113"/>
      <c r="F245" s="57" t="s">
        <v>4159</v>
      </c>
      <c r="G245" s="33" t="s">
        <v>4060</v>
      </c>
      <c r="H245" s="39"/>
      <c r="J245" s="39">
        <f>1.207</f>
        <v>1.2070000000000001</v>
      </c>
    </row>
    <row r="246" spans="1:16" s="2" customFormat="1" ht="14.25" x14ac:dyDescent="0.25">
      <c r="A246" s="39">
        <v>213</v>
      </c>
      <c r="B246" s="40" t="s">
        <v>577</v>
      </c>
      <c r="C246" s="33" t="s">
        <v>578</v>
      </c>
      <c r="D246" s="39">
        <v>1.454</v>
      </c>
      <c r="E246" s="33" t="s">
        <v>33</v>
      </c>
      <c r="F246" s="57" t="s">
        <v>4159</v>
      </c>
      <c r="G246" s="33" t="s">
        <v>579</v>
      </c>
      <c r="H246" s="39"/>
      <c r="J246" s="39">
        <v>1.454</v>
      </c>
    </row>
    <row r="247" spans="1:16" s="2" customFormat="1" ht="12.75" x14ac:dyDescent="0.2">
      <c r="A247" s="110">
        <v>214</v>
      </c>
      <c r="B247" s="123" t="s">
        <v>580</v>
      </c>
      <c r="C247" s="112" t="s">
        <v>581</v>
      </c>
      <c r="D247" s="39">
        <v>1.4930000000000001</v>
      </c>
      <c r="E247" s="112" t="s">
        <v>33</v>
      </c>
      <c r="F247" s="57" t="s">
        <v>2147</v>
      </c>
      <c r="G247" s="33" t="s">
        <v>4062</v>
      </c>
      <c r="H247" s="39"/>
      <c r="J247" s="39">
        <v>1.4930000000000001</v>
      </c>
    </row>
    <row r="248" spans="1:16" s="2" customFormat="1" ht="12.75" x14ac:dyDescent="0.2">
      <c r="A248" s="111"/>
      <c r="B248" s="124"/>
      <c r="C248" s="113"/>
      <c r="D248" s="39">
        <v>2.85</v>
      </c>
      <c r="E248" s="113"/>
      <c r="F248" s="57" t="s">
        <v>566</v>
      </c>
      <c r="G248" s="33" t="s">
        <v>4061</v>
      </c>
      <c r="H248" s="39"/>
      <c r="J248" s="39">
        <v>2.85</v>
      </c>
    </row>
    <row r="249" spans="1:16" s="2" customFormat="1" ht="14.25" x14ac:dyDescent="0.25">
      <c r="A249" s="39">
        <v>215</v>
      </c>
      <c r="B249" s="40" t="s">
        <v>582</v>
      </c>
      <c r="C249" s="33" t="s">
        <v>583</v>
      </c>
      <c r="D249" s="39">
        <v>0.38700000000000001</v>
      </c>
      <c r="E249" s="33" t="s">
        <v>33</v>
      </c>
      <c r="F249" s="57" t="s">
        <v>4159</v>
      </c>
      <c r="G249" s="33" t="s">
        <v>584</v>
      </c>
      <c r="H249" s="39"/>
      <c r="J249" s="39">
        <v>0.38700000000000001</v>
      </c>
    </row>
    <row r="250" spans="1:16" s="2" customFormat="1" ht="14.25" x14ac:dyDescent="0.25">
      <c r="A250" s="39">
        <v>216</v>
      </c>
      <c r="B250" s="40" t="s">
        <v>585</v>
      </c>
      <c r="C250" s="33" t="s">
        <v>586</v>
      </c>
      <c r="D250" s="39">
        <v>1.4690000000000001</v>
      </c>
      <c r="E250" s="33" t="s">
        <v>567</v>
      </c>
      <c r="F250" s="57" t="s">
        <v>4159</v>
      </c>
      <c r="G250" s="64" t="s">
        <v>587</v>
      </c>
      <c r="H250" s="39"/>
      <c r="J250" s="39"/>
      <c r="P250" s="39">
        <v>1.4690000000000001</v>
      </c>
    </row>
    <row r="251" spans="1:16" s="2" customFormat="1" ht="14.25" x14ac:dyDescent="0.25">
      <c r="A251" s="39">
        <v>217</v>
      </c>
      <c r="B251" s="40" t="s">
        <v>585</v>
      </c>
      <c r="C251" s="33" t="s">
        <v>586</v>
      </c>
      <c r="D251" s="39">
        <v>4.6539999999999999</v>
      </c>
      <c r="E251" s="33" t="s">
        <v>33</v>
      </c>
      <c r="F251" s="57" t="s">
        <v>4160</v>
      </c>
      <c r="G251" s="33" t="s">
        <v>588</v>
      </c>
      <c r="H251" s="39"/>
      <c r="J251" s="39">
        <v>4.6539999999999999</v>
      </c>
    </row>
    <row r="252" spans="1:16" s="2" customFormat="1" ht="14.25" x14ac:dyDescent="0.25">
      <c r="A252" s="39">
        <v>218</v>
      </c>
      <c r="B252" s="40" t="s">
        <v>589</v>
      </c>
      <c r="C252" s="33" t="s">
        <v>590</v>
      </c>
      <c r="D252" s="39">
        <v>0.32800000000000001</v>
      </c>
      <c r="E252" s="33" t="s">
        <v>556</v>
      </c>
      <c r="F252" s="57" t="s">
        <v>4159</v>
      </c>
      <c r="G252" s="33" t="s">
        <v>591</v>
      </c>
      <c r="H252" s="39"/>
      <c r="N252" s="39">
        <v>0.32800000000000001</v>
      </c>
    </row>
    <row r="253" spans="1:16" s="2" customFormat="1" ht="14.25" x14ac:dyDescent="0.25">
      <c r="A253" s="39">
        <v>219</v>
      </c>
      <c r="B253" s="40" t="s">
        <v>592</v>
      </c>
      <c r="C253" s="33" t="s">
        <v>593</v>
      </c>
      <c r="D253" s="39">
        <v>4.4669999999999996</v>
      </c>
      <c r="E253" s="33" t="s">
        <v>556</v>
      </c>
      <c r="F253" s="57" t="s">
        <v>4160</v>
      </c>
      <c r="G253" s="33" t="s">
        <v>594</v>
      </c>
      <c r="H253" s="39"/>
      <c r="N253" s="39">
        <v>4.4669999999999996</v>
      </c>
    </row>
    <row r="254" spans="1:16" s="2" customFormat="1" ht="14.25" x14ac:dyDescent="0.25">
      <c r="A254" s="39">
        <v>220</v>
      </c>
      <c r="B254" s="40" t="s">
        <v>592</v>
      </c>
      <c r="C254" s="33" t="s">
        <v>593</v>
      </c>
      <c r="D254" s="58">
        <v>0.26650419426499999</v>
      </c>
      <c r="E254" s="33" t="s">
        <v>567</v>
      </c>
      <c r="F254" s="57" t="s">
        <v>4158</v>
      </c>
      <c r="G254" s="33"/>
      <c r="H254" s="39"/>
      <c r="N254" s="58">
        <v>0.26650419426499999</v>
      </c>
    </row>
    <row r="255" spans="1:16" s="2" customFormat="1" ht="14.25" x14ac:dyDescent="0.25">
      <c r="A255" s="39">
        <v>221</v>
      </c>
      <c r="B255" s="40" t="s">
        <v>595</v>
      </c>
      <c r="C255" s="33" t="s">
        <v>596</v>
      </c>
      <c r="D255" s="39">
        <v>1.65</v>
      </c>
      <c r="E255" s="33" t="s">
        <v>556</v>
      </c>
      <c r="F255" s="57" t="s">
        <v>4159</v>
      </c>
      <c r="G255" s="33" t="s">
        <v>597</v>
      </c>
      <c r="H255" s="39"/>
      <c r="N255" s="39">
        <v>1.65</v>
      </c>
    </row>
    <row r="256" spans="1:16" s="2" customFormat="1" ht="14.25" x14ac:dyDescent="0.25">
      <c r="A256" s="39">
        <v>222</v>
      </c>
      <c r="B256" s="40" t="s">
        <v>598</v>
      </c>
      <c r="C256" s="33" t="s">
        <v>599</v>
      </c>
      <c r="D256" s="39">
        <v>0.127</v>
      </c>
      <c r="E256" s="33" t="s">
        <v>556</v>
      </c>
      <c r="F256" s="57" t="s">
        <v>4159</v>
      </c>
      <c r="G256" s="33" t="s">
        <v>600</v>
      </c>
      <c r="H256" s="39"/>
      <c r="N256" s="39">
        <v>0.127</v>
      </c>
    </row>
    <row r="257" spans="1:16" s="2" customFormat="1" ht="14.25" x14ac:dyDescent="0.25">
      <c r="A257" s="39">
        <v>223</v>
      </c>
      <c r="B257" s="40" t="s">
        <v>601</v>
      </c>
      <c r="C257" s="33" t="s">
        <v>602</v>
      </c>
      <c r="D257" s="39">
        <v>4.1589999999999998</v>
      </c>
      <c r="E257" s="33" t="s">
        <v>556</v>
      </c>
      <c r="F257" s="57" t="s">
        <v>4160</v>
      </c>
      <c r="G257" s="33" t="s">
        <v>603</v>
      </c>
      <c r="H257" s="39"/>
      <c r="N257" s="39">
        <v>4.1589999999999998</v>
      </c>
    </row>
    <row r="258" spans="1:16" s="2" customFormat="1" ht="14.25" x14ac:dyDescent="0.25">
      <c r="A258" s="39">
        <v>224</v>
      </c>
      <c r="B258" s="40" t="s">
        <v>604</v>
      </c>
      <c r="C258" s="33" t="s">
        <v>605</v>
      </c>
      <c r="D258" s="39">
        <v>1.873</v>
      </c>
      <c r="E258" s="33" t="s">
        <v>556</v>
      </c>
      <c r="F258" s="57" t="s">
        <v>4158</v>
      </c>
      <c r="G258" s="33" t="s">
        <v>606</v>
      </c>
      <c r="H258" s="39"/>
      <c r="N258" s="39">
        <v>1.873</v>
      </c>
    </row>
    <row r="259" spans="1:16" s="2" customFormat="1" ht="14.25" x14ac:dyDescent="0.25">
      <c r="A259" s="39">
        <v>226</v>
      </c>
      <c r="B259" s="40" t="s">
        <v>607</v>
      </c>
      <c r="C259" s="33" t="s">
        <v>608</v>
      </c>
      <c r="D259" s="39">
        <v>0.54200000000000004</v>
      </c>
      <c r="E259" s="33" t="s">
        <v>567</v>
      </c>
      <c r="F259" s="57" t="s">
        <v>4159</v>
      </c>
      <c r="G259" s="33" t="s">
        <v>609</v>
      </c>
      <c r="H259" s="39"/>
      <c r="N259" s="39"/>
      <c r="P259" s="39">
        <v>0.54200000000000004</v>
      </c>
    </row>
    <row r="260" spans="1:16" s="2" customFormat="1" ht="14.25" x14ac:dyDescent="0.25">
      <c r="A260" s="39">
        <v>227</v>
      </c>
      <c r="B260" s="40" t="s">
        <v>610</v>
      </c>
      <c r="C260" s="33" t="s">
        <v>611</v>
      </c>
      <c r="D260" s="39">
        <v>1.2909999999999999</v>
      </c>
      <c r="E260" s="33" t="s">
        <v>556</v>
      </c>
      <c r="F260" s="57" t="s">
        <v>4159</v>
      </c>
      <c r="G260" s="33" t="s">
        <v>612</v>
      </c>
      <c r="H260" s="39"/>
      <c r="N260" s="39">
        <v>1.2909999999999999</v>
      </c>
    </row>
    <row r="261" spans="1:16" s="2" customFormat="1" ht="14.25" x14ac:dyDescent="0.25">
      <c r="A261" s="39">
        <v>228</v>
      </c>
      <c r="B261" s="40" t="s">
        <v>613</v>
      </c>
      <c r="C261" s="33" t="s">
        <v>614</v>
      </c>
      <c r="D261" s="39">
        <v>1.387</v>
      </c>
      <c r="E261" s="33" t="s">
        <v>556</v>
      </c>
      <c r="F261" s="57" t="s">
        <v>4159</v>
      </c>
      <c r="G261" s="33" t="s">
        <v>615</v>
      </c>
      <c r="H261" s="39"/>
      <c r="N261" s="39">
        <v>1.387</v>
      </c>
    </row>
    <row r="262" spans="1:16" s="2" customFormat="1" ht="14.25" x14ac:dyDescent="0.25">
      <c r="A262" s="39">
        <v>229</v>
      </c>
      <c r="B262" s="40" t="s">
        <v>616</v>
      </c>
      <c r="C262" s="33" t="s">
        <v>617</v>
      </c>
      <c r="D262" s="39">
        <v>2.266</v>
      </c>
      <c r="E262" s="33" t="s">
        <v>556</v>
      </c>
      <c r="F262" s="57" t="s">
        <v>4159</v>
      </c>
      <c r="G262" s="33" t="s">
        <v>618</v>
      </c>
      <c r="H262" s="39"/>
      <c r="N262" s="39">
        <v>2.266</v>
      </c>
    </row>
    <row r="263" spans="1:16" s="2" customFormat="1" ht="14.25" x14ac:dyDescent="0.25">
      <c r="A263" s="39">
        <v>230</v>
      </c>
      <c r="B263" s="40" t="s">
        <v>619</v>
      </c>
      <c r="C263" s="33" t="s">
        <v>620</v>
      </c>
      <c r="D263" s="39">
        <v>1.206</v>
      </c>
      <c r="E263" s="33" t="s">
        <v>556</v>
      </c>
      <c r="F263" s="57" t="s">
        <v>4159</v>
      </c>
      <c r="G263" s="33" t="s">
        <v>621</v>
      </c>
      <c r="H263" s="39"/>
      <c r="N263" s="39">
        <v>1.206</v>
      </c>
    </row>
    <row r="264" spans="1:16" s="2" customFormat="1" ht="14.25" x14ac:dyDescent="0.25">
      <c r="A264" s="39">
        <v>231</v>
      </c>
      <c r="B264" s="40" t="s">
        <v>622</v>
      </c>
      <c r="C264" s="33" t="s">
        <v>623</v>
      </c>
      <c r="D264" s="39">
        <v>3.6720000000000002</v>
      </c>
      <c r="E264" s="33" t="s">
        <v>556</v>
      </c>
      <c r="F264" s="57" t="s">
        <v>4159</v>
      </c>
      <c r="G264" s="33" t="s">
        <v>624</v>
      </c>
      <c r="H264" s="39"/>
      <c r="N264" s="39">
        <v>3.6720000000000002</v>
      </c>
    </row>
    <row r="265" spans="1:16" s="2" customFormat="1" ht="14.25" x14ac:dyDescent="0.25">
      <c r="A265" s="110">
        <v>232</v>
      </c>
      <c r="B265" s="123" t="s">
        <v>625</v>
      </c>
      <c r="C265" s="112" t="s">
        <v>626</v>
      </c>
      <c r="D265" s="39">
        <v>0.42799999999999999</v>
      </c>
      <c r="E265" s="112" t="s">
        <v>556</v>
      </c>
      <c r="F265" s="57" t="s">
        <v>4159</v>
      </c>
      <c r="G265" s="33" t="s">
        <v>4064</v>
      </c>
      <c r="H265" s="39"/>
      <c r="N265" s="39">
        <v>0.42799999999999999</v>
      </c>
    </row>
    <row r="266" spans="1:16" s="2" customFormat="1" ht="14.25" x14ac:dyDescent="0.25">
      <c r="A266" s="111"/>
      <c r="B266" s="124"/>
      <c r="C266" s="113"/>
      <c r="D266" s="39">
        <v>2.1909999999999998</v>
      </c>
      <c r="E266" s="113"/>
      <c r="F266" s="57" t="s">
        <v>4159</v>
      </c>
      <c r="G266" s="59" t="s">
        <v>4063</v>
      </c>
      <c r="H266" s="39"/>
      <c r="N266" s="39">
        <v>2.1909999999999998</v>
      </c>
    </row>
    <row r="267" spans="1:16" s="2" customFormat="1" ht="14.25" x14ac:dyDescent="0.25">
      <c r="A267" s="39">
        <v>233</v>
      </c>
      <c r="B267" s="40" t="s">
        <v>627</v>
      </c>
      <c r="C267" s="33" t="s">
        <v>628</v>
      </c>
      <c r="D267" s="39">
        <v>3.4980000000000002</v>
      </c>
      <c r="E267" s="33" t="s">
        <v>556</v>
      </c>
      <c r="F267" s="57" t="s">
        <v>4158</v>
      </c>
      <c r="G267" s="33" t="s">
        <v>629</v>
      </c>
      <c r="H267" s="39"/>
      <c r="N267" s="39">
        <v>3.4980000000000002</v>
      </c>
    </row>
    <row r="268" spans="1:16" s="2" customFormat="1" ht="14.25" x14ac:dyDescent="0.25">
      <c r="A268" s="39">
        <v>234</v>
      </c>
      <c r="B268" s="40" t="s">
        <v>630</v>
      </c>
      <c r="C268" s="33" t="s">
        <v>631</v>
      </c>
      <c r="D268" s="39">
        <v>3.6989999999999998</v>
      </c>
      <c r="E268" s="33" t="s">
        <v>556</v>
      </c>
      <c r="F268" s="57" t="s">
        <v>4160</v>
      </c>
      <c r="G268" s="33" t="s">
        <v>632</v>
      </c>
      <c r="H268" s="39"/>
      <c r="N268" s="39">
        <v>3.6989999999999998</v>
      </c>
    </row>
    <row r="269" spans="1:16" s="2" customFormat="1" ht="14.25" x14ac:dyDescent="0.25">
      <c r="A269" s="39">
        <v>235</v>
      </c>
      <c r="B269" s="40" t="s">
        <v>633</v>
      </c>
      <c r="C269" s="33" t="s">
        <v>634</v>
      </c>
      <c r="D269" s="39">
        <v>0.376</v>
      </c>
      <c r="E269" s="33" t="s">
        <v>556</v>
      </c>
      <c r="F269" s="57" t="s">
        <v>4158</v>
      </c>
      <c r="G269" s="33" t="s">
        <v>635</v>
      </c>
      <c r="H269" s="39"/>
      <c r="N269" s="39">
        <v>0.376</v>
      </c>
    </row>
    <row r="270" spans="1:16" s="2" customFormat="1" ht="12.75" x14ac:dyDescent="0.2">
      <c r="A270" s="39"/>
      <c r="B270" s="40"/>
      <c r="C270" s="33"/>
      <c r="D270" s="39">
        <v>0.57899999999999996</v>
      </c>
      <c r="E270" s="112" t="s">
        <v>556</v>
      </c>
      <c r="F270" s="57" t="s">
        <v>566</v>
      </c>
      <c r="G270" s="33" t="s">
        <v>4066</v>
      </c>
      <c r="H270" s="39"/>
      <c r="N270" s="39">
        <v>0.57899999999999996</v>
      </c>
    </row>
    <row r="271" spans="1:16" s="2" customFormat="1" ht="12.75" x14ac:dyDescent="0.2">
      <c r="A271" s="39">
        <v>236</v>
      </c>
      <c r="B271" s="40" t="s">
        <v>636</v>
      </c>
      <c r="C271" s="33" t="s">
        <v>637</v>
      </c>
      <c r="D271" s="39">
        <v>1.681</v>
      </c>
      <c r="E271" s="113"/>
      <c r="F271" s="57" t="s">
        <v>2301</v>
      </c>
      <c r="G271" s="33" t="s">
        <v>4065</v>
      </c>
      <c r="H271" s="39"/>
      <c r="N271" s="39">
        <v>1.681</v>
      </c>
    </row>
    <row r="272" spans="1:16" s="2" customFormat="1" ht="14.25" x14ac:dyDescent="0.25">
      <c r="A272" s="39">
        <v>237</v>
      </c>
      <c r="B272" s="40" t="s">
        <v>638</v>
      </c>
      <c r="C272" s="33" t="s">
        <v>639</v>
      </c>
      <c r="D272" s="39">
        <v>0.88100000000000001</v>
      </c>
      <c r="E272" s="33" t="s">
        <v>556</v>
      </c>
      <c r="F272" s="57" t="s">
        <v>4159</v>
      </c>
      <c r="G272" s="33" t="s">
        <v>640</v>
      </c>
      <c r="H272" s="39"/>
      <c r="N272" s="39">
        <v>0.88100000000000001</v>
      </c>
    </row>
    <row r="273" spans="1:14" s="2" customFormat="1" ht="12.75" x14ac:dyDescent="0.2">
      <c r="A273" s="39">
        <v>238</v>
      </c>
      <c r="B273" s="40" t="s">
        <v>641</v>
      </c>
      <c r="C273" s="33" t="s">
        <v>642</v>
      </c>
      <c r="D273" s="39">
        <v>0.81599999999999995</v>
      </c>
      <c r="E273" s="33" t="s">
        <v>556</v>
      </c>
      <c r="F273" s="57" t="s">
        <v>105</v>
      </c>
      <c r="G273" s="33" t="s">
        <v>643</v>
      </c>
      <c r="H273" s="39"/>
      <c r="N273" s="39">
        <v>0.81599999999999995</v>
      </c>
    </row>
    <row r="274" spans="1:14" s="2" customFormat="1" ht="14.25" x14ac:dyDescent="0.25">
      <c r="A274" s="39">
        <v>239</v>
      </c>
      <c r="B274" s="40" t="s">
        <v>644</v>
      </c>
      <c r="C274" s="33" t="s">
        <v>645</v>
      </c>
      <c r="D274" s="39">
        <v>2.282</v>
      </c>
      <c r="E274" s="33" t="s">
        <v>556</v>
      </c>
      <c r="F274" s="57" t="s">
        <v>4158</v>
      </c>
      <c r="G274" s="33" t="s">
        <v>646</v>
      </c>
      <c r="H274" s="39"/>
      <c r="N274" s="39">
        <v>2.282</v>
      </c>
    </row>
    <row r="275" spans="1:14" s="2" customFormat="1" ht="14.25" x14ac:dyDescent="0.25">
      <c r="A275" s="39">
        <v>240</v>
      </c>
      <c r="B275" s="40" t="s">
        <v>647</v>
      </c>
      <c r="C275" s="33" t="s">
        <v>648</v>
      </c>
      <c r="D275" s="39">
        <v>4.2450000000000001</v>
      </c>
      <c r="E275" s="33" t="s">
        <v>556</v>
      </c>
      <c r="F275" s="57" t="s">
        <v>4160</v>
      </c>
      <c r="G275" s="33" t="s">
        <v>649</v>
      </c>
      <c r="H275" s="39"/>
      <c r="N275" s="39">
        <v>4.2450000000000001</v>
      </c>
    </row>
    <row r="276" spans="1:14" s="2" customFormat="1" ht="14.25" x14ac:dyDescent="0.25">
      <c r="A276" s="39">
        <v>241</v>
      </c>
      <c r="B276" s="40" t="s">
        <v>650</v>
      </c>
      <c r="C276" s="33" t="s">
        <v>651</v>
      </c>
      <c r="D276" s="39">
        <v>0.13400000000000001</v>
      </c>
      <c r="E276" s="33" t="s">
        <v>556</v>
      </c>
      <c r="F276" s="57" t="s">
        <v>4159</v>
      </c>
      <c r="G276" s="33" t="s">
        <v>652</v>
      </c>
      <c r="H276" s="39"/>
      <c r="N276" s="39">
        <v>0.13400000000000001</v>
      </c>
    </row>
    <row r="277" spans="1:14" s="2" customFormat="1" ht="14.25" x14ac:dyDescent="0.25">
      <c r="A277" s="39">
        <v>242</v>
      </c>
      <c r="B277" s="40" t="s">
        <v>653</v>
      </c>
      <c r="C277" s="33" t="s">
        <v>654</v>
      </c>
      <c r="D277" s="39">
        <v>1.0780000000000001</v>
      </c>
      <c r="E277" s="33" t="s">
        <v>556</v>
      </c>
      <c r="F277" s="57" t="s">
        <v>4159</v>
      </c>
      <c r="G277" s="33" t="s">
        <v>655</v>
      </c>
      <c r="H277" s="39"/>
      <c r="N277" s="39">
        <v>1.0780000000000001</v>
      </c>
    </row>
    <row r="278" spans="1:14" s="2" customFormat="1" ht="14.25" x14ac:dyDescent="0.25">
      <c r="A278" s="39">
        <v>243</v>
      </c>
      <c r="B278" s="40" t="s">
        <v>656</v>
      </c>
      <c r="C278" s="33" t="s">
        <v>657</v>
      </c>
      <c r="D278" s="39">
        <v>4.0970000000000004</v>
      </c>
      <c r="E278" s="33" t="s">
        <v>556</v>
      </c>
      <c r="F278" s="57" t="s">
        <v>4158</v>
      </c>
      <c r="G278" s="33" t="s">
        <v>658</v>
      </c>
      <c r="H278" s="39"/>
      <c r="N278" s="39">
        <v>4.0970000000000004</v>
      </c>
    </row>
    <row r="279" spans="1:14" s="2" customFormat="1" ht="12.75" x14ac:dyDescent="0.2">
      <c r="A279" s="39">
        <v>244</v>
      </c>
      <c r="B279" s="40" t="s">
        <v>659</v>
      </c>
      <c r="C279" s="33" t="s">
        <v>660</v>
      </c>
      <c r="D279" s="39">
        <v>4.1280000000000001</v>
      </c>
      <c r="E279" s="33" t="s">
        <v>556</v>
      </c>
      <c r="F279" s="57" t="s">
        <v>105</v>
      </c>
      <c r="G279" s="33" t="s">
        <v>661</v>
      </c>
      <c r="H279" s="39"/>
      <c r="N279" s="39">
        <v>4.1280000000000001</v>
      </c>
    </row>
    <row r="280" spans="1:14" s="2" customFormat="1" ht="14.25" x14ac:dyDescent="0.25">
      <c r="A280" s="39">
        <v>245</v>
      </c>
      <c r="B280" s="40" t="s">
        <v>662</v>
      </c>
      <c r="C280" s="33" t="s">
        <v>663</v>
      </c>
      <c r="D280" s="39">
        <v>0.45500000000000002</v>
      </c>
      <c r="E280" s="33" t="s">
        <v>556</v>
      </c>
      <c r="F280" s="57" t="s">
        <v>4159</v>
      </c>
      <c r="G280" s="33" t="s">
        <v>664</v>
      </c>
      <c r="H280" s="39"/>
      <c r="N280" s="39">
        <v>0.45500000000000002</v>
      </c>
    </row>
    <row r="281" spans="1:14" s="2" customFormat="1" ht="14.25" x14ac:dyDescent="0.25">
      <c r="A281" s="39">
        <v>246</v>
      </c>
      <c r="B281" s="40" t="s">
        <v>665</v>
      </c>
      <c r="C281" s="33" t="s">
        <v>666</v>
      </c>
      <c r="D281" s="39">
        <v>3.8879999999999999</v>
      </c>
      <c r="E281" s="33" t="s">
        <v>556</v>
      </c>
      <c r="F281" s="57" t="s">
        <v>4159</v>
      </c>
      <c r="G281" s="33" t="s">
        <v>667</v>
      </c>
      <c r="H281" s="39"/>
      <c r="N281" s="39">
        <v>3.8879999999999999</v>
      </c>
    </row>
    <row r="282" spans="1:14" s="2" customFormat="1" ht="14.25" x14ac:dyDescent="0.25">
      <c r="A282" s="39">
        <v>247</v>
      </c>
      <c r="B282" s="40" t="s">
        <v>665</v>
      </c>
      <c r="C282" s="33" t="s">
        <v>666</v>
      </c>
      <c r="D282" s="39">
        <v>0.183</v>
      </c>
      <c r="E282" s="33" t="s">
        <v>33</v>
      </c>
      <c r="F282" s="57" t="s">
        <v>4159</v>
      </c>
      <c r="G282" s="33" t="s">
        <v>668</v>
      </c>
      <c r="H282" s="39"/>
      <c r="J282" s="39">
        <v>0.183</v>
      </c>
      <c r="N282" s="39"/>
    </row>
    <row r="283" spans="1:14" s="2" customFormat="1" ht="14.25" x14ac:dyDescent="0.25">
      <c r="A283" s="39">
        <v>248</v>
      </c>
      <c r="B283" s="40" t="s">
        <v>669</v>
      </c>
      <c r="C283" s="33" t="s">
        <v>670</v>
      </c>
      <c r="D283" s="39">
        <v>1.399</v>
      </c>
      <c r="E283" s="33" t="s">
        <v>556</v>
      </c>
      <c r="F283" s="57" t="s">
        <v>4158</v>
      </c>
      <c r="G283" s="33" t="s">
        <v>671</v>
      </c>
      <c r="H283" s="39"/>
      <c r="N283" s="39">
        <v>1.399</v>
      </c>
    </row>
    <row r="284" spans="1:14" s="2" customFormat="1" ht="14.25" x14ac:dyDescent="0.25">
      <c r="A284" s="39">
        <v>249</v>
      </c>
      <c r="B284" s="40" t="s">
        <v>672</v>
      </c>
      <c r="C284" s="33" t="s">
        <v>673</v>
      </c>
      <c r="D284" s="39">
        <v>0.46200000000000002</v>
      </c>
      <c r="E284" s="33" t="s">
        <v>556</v>
      </c>
      <c r="F284" s="57" t="s">
        <v>4159</v>
      </c>
      <c r="G284" s="33" t="s">
        <v>674</v>
      </c>
      <c r="H284" s="39"/>
      <c r="N284" s="39">
        <v>0.46200000000000002</v>
      </c>
    </row>
    <row r="285" spans="1:14" s="2" customFormat="1" ht="14.25" x14ac:dyDescent="0.25">
      <c r="A285" s="39">
        <v>250</v>
      </c>
      <c r="B285" s="40" t="s">
        <v>675</v>
      </c>
      <c r="C285" s="33" t="s">
        <v>676</v>
      </c>
      <c r="D285" s="39">
        <v>4.2009999999999996</v>
      </c>
      <c r="E285" s="33" t="s">
        <v>556</v>
      </c>
      <c r="F285" s="57" t="s">
        <v>4158</v>
      </c>
      <c r="G285" s="33" t="s">
        <v>677</v>
      </c>
      <c r="H285" s="39"/>
      <c r="N285" s="39">
        <v>4.2009999999999996</v>
      </c>
    </row>
    <row r="286" spans="1:14" s="2" customFormat="1" ht="14.25" x14ac:dyDescent="0.25">
      <c r="A286" s="39">
        <v>251</v>
      </c>
      <c r="B286" s="40" t="s">
        <v>678</v>
      </c>
      <c r="C286" s="33" t="s">
        <v>679</v>
      </c>
      <c r="D286" s="39">
        <v>1.5620000000000001</v>
      </c>
      <c r="E286" s="33" t="s">
        <v>556</v>
      </c>
      <c r="F286" s="57" t="s">
        <v>4159</v>
      </c>
      <c r="G286" s="33" t="s">
        <v>680</v>
      </c>
      <c r="H286" s="39"/>
      <c r="N286" s="39">
        <v>1.5620000000000001</v>
      </c>
    </row>
    <row r="287" spans="1:14" s="2" customFormat="1" ht="14.25" x14ac:dyDescent="0.25">
      <c r="A287" s="39">
        <v>252</v>
      </c>
      <c r="B287" s="40" t="s">
        <v>681</v>
      </c>
      <c r="C287" s="33" t="s">
        <v>682</v>
      </c>
      <c r="D287" s="39">
        <v>0.46200000000000002</v>
      </c>
      <c r="E287" s="33" t="s">
        <v>556</v>
      </c>
      <c r="F287" s="57" t="s">
        <v>4159</v>
      </c>
      <c r="G287" s="33" t="s">
        <v>683</v>
      </c>
      <c r="H287" s="39"/>
      <c r="N287" s="39">
        <v>0.46200000000000002</v>
      </c>
    </row>
    <row r="288" spans="1:14" s="2" customFormat="1" ht="14.25" x14ac:dyDescent="0.25">
      <c r="A288" s="39">
        <v>253</v>
      </c>
      <c r="B288" s="40" t="s">
        <v>684</v>
      </c>
      <c r="C288" s="33" t="s">
        <v>685</v>
      </c>
      <c r="D288" s="39">
        <v>1.5820000000000001</v>
      </c>
      <c r="E288" s="33" t="s">
        <v>556</v>
      </c>
      <c r="F288" s="57" t="s">
        <v>4159</v>
      </c>
      <c r="G288" s="33" t="s">
        <v>686</v>
      </c>
      <c r="H288" s="39"/>
      <c r="N288" s="39">
        <v>1.5820000000000001</v>
      </c>
    </row>
    <row r="289" spans="1:14" s="2" customFormat="1" ht="14.25" x14ac:dyDescent="0.25">
      <c r="A289" s="39">
        <v>254</v>
      </c>
      <c r="B289" s="40" t="s">
        <v>687</v>
      </c>
      <c r="C289" s="33" t="s">
        <v>688</v>
      </c>
      <c r="D289" s="39">
        <v>0.65800000000000003</v>
      </c>
      <c r="E289" s="33" t="s">
        <v>556</v>
      </c>
      <c r="F289" s="57" t="s">
        <v>4159</v>
      </c>
      <c r="G289" s="33" t="s">
        <v>689</v>
      </c>
      <c r="H289" s="39"/>
      <c r="N289" s="39">
        <v>0.65800000000000003</v>
      </c>
    </row>
    <row r="290" spans="1:14" s="2" customFormat="1" ht="14.25" x14ac:dyDescent="0.25">
      <c r="A290" s="39">
        <v>255</v>
      </c>
      <c r="B290" s="40" t="s">
        <v>690</v>
      </c>
      <c r="C290" s="33" t="s">
        <v>691</v>
      </c>
      <c r="D290" s="39">
        <v>0.64300000000000002</v>
      </c>
      <c r="E290" s="33" t="s">
        <v>556</v>
      </c>
      <c r="F290" s="57" t="s">
        <v>4159</v>
      </c>
      <c r="G290" s="33" t="s">
        <v>692</v>
      </c>
      <c r="H290" s="39"/>
      <c r="N290" s="39">
        <v>0.64300000000000002</v>
      </c>
    </row>
    <row r="291" spans="1:14" s="2" customFormat="1" ht="14.25" x14ac:dyDescent="0.25">
      <c r="A291" s="39">
        <v>256</v>
      </c>
      <c r="B291" s="40" t="s">
        <v>693</v>
      </c>
      <c r="C291" s="33" t="s">
        <v>694</v>
      </c>
      <c r="D291" s="39">
        <v>3.4359999999999999</v>
      </c>
      <c r="E291" s="33" t="s">
        <v>556</v>
      </c>
      <c r="F291" s="57" t="s">
        <v>4160</v>
      </c>
      <c r="G291" s="33" t="s">
        <v>695</v>
      </c>
      <c r="H291" s="39"/>
      <c r="N291" s="39">
        <v>3.4359999999999999</v>
      </c>
    </row>
    <row r="292" spans="1:14" s="2" customFormat="1" ht="25.5" x14ac:dyDescent="0.25">
      <c r="A292" s="39">
        <v>257</v>
      </c>
      <c r="B292" s="40" t="s">
        <v>696</v>
      </c>
      <c r="C292" s="33" t="s">
        <v>697</v>
      </c>
      <c r="D292" s="58">
        <v>0.232113201588</v>
      </c>
      <c r="E292" s="33" t="s">
        <v>556</v>
      </c>
      <c r="F292" s="57" t="s">
        <v>4158</v>
      </c>
      <c r="G292" s="33"/>
      <c r="H292" s="39"/>
      <c r="N292" s="58">
        <v>0.232113201588</v>
      </c>
    </row>
    <row r="293" spans="1:14" s="2" customFormat="1" ht="14.25" x14ac:dyDescent="0.25">
      <c r="A293" s="39">
        <v>258</v>
      </c>
      <c r="B293" s="40" t="s">
        <v>698</v>
      </c>
      <c r="C293" s="33" t="s">
        <v>699</v>
      </c>
      <c r="D293" s="39">
        <v>1.079</v>
      </c>
      <c r="E293" s="33" t="s">
        <v>556</v>
      </c>
      <c r="F293" s="57" t="s">
        <v>4159</v>
      </c>
      <c r="G293" s="33" t="s">
        <v>700</v>
      </c>
      <c r="H293" s="39"/>
      <c r="N293" s="39">
        <v>1.079</v>
      </c>
    </row>
    <row r="294" spans="1:14" s="2" customFormat="1" ht="14.25" x14ac:dyDescent="0.25">
      <c r="A294" s="39">
        <v>259</v>
      </c>
      <c r="B294" s="40" t="s">
        <v>701</v>
      </c>
      <c r="C294" s="33" t="s">
        <v>702</v>
      </c>
      <c r="D294" s="39">
        <v>0.88600000000000001</v>
      </c>
      <c r="E294" s="33" t="s">
        <v>556</v>
      </c>
      <c r="F294" s="57" t="s">
        <v>4160</v>
      </c>
      <c r="G294" s="33" t="s">
        <v>703</v>
      </c>
      <c r="H294" s="39"/>
      <c r="N294" s="39">
        <v>0.88600000000000001</v>
      </c>
    </row>
    <row r="295" spans="1:14" s="2" customFormat="1" ht="14.25" x14ac:dyDescent="0.25">
      <c r="A295" s="39">
        <v>260</v>
      </c>
      <c r="B295" s="40" t="s">
        <v>704</v>
      </c>
      <c r="C295" s="33" t="s">
        <v>705</v>
      </c>
      <c r="D295" s="39">
        <v>0.89300000000000002</v>
      </c>
      <c r="E295" s="33" t="s">
        <v>556</v>
      </c>
      <c r="F295" s="57" t="s">
        <v>4159</v>
      </c>
      <c r="G295" s="33" t="s">
        <v>706</v>
      </c>
      <c r="H295" s="39"/>
      <c r="N295" s="39">
        <v>0.89300000000000002</v>
      </c>
    </row>
    <row r="296" spans="1:14" s="2" customFormat="1" ht="14.25" x14ac:dyDescent="0.25">
      <c r="A296" s="39">
        <v>261</v>
      </c>
      <c r="B296" s="40" t="s">
        <v>707</v>
      </c>
      <c r="C296" s="33" t="s">
        <v>708</v>
      </c>
      <c r="D296" s="39">
        <v>1.4770000000000001</v>
      </c>
      <c r="E296" s="33" t="s">
        <v>556</v>
      </c>
      <c r="F296" s="57" t="s">
        <v>4158</v>
      </c>
      <c r="G296" s="33" t="s">
        <v>709</v>
      </c>
      <c r="H296" s="39"/>
      <c r="N296" s="39">
        <v>1.4770000000000001</v>
      </c>
    </row>
    <row r="297" spans="1:14" s="2" customFormat="1" ht="14.25" x14ac:dyDescent="0.25">
      <c r="A297" s="39">
        <v>262</v>
      </c>
      <c r="B297" s="40" t="s">
        <v>710</v>
      </c>
      <c r="C297" s="33" t="s">
        <v>711</v>
      </c>
      <c r="D297" s="39">
        <v>0.221</v>
      </c>
      <c r="E297" s="33" t="s">
        <v>556</v>
      </c>
      <c r="F297" s="57" t="s">
        <v>4159</v>
      </c>
      <c r="G297" s="33" t="s">
        <v>712</v>
      </c>
      <c r="H297" s="39"/>
      <c r="N297" s="39">
        <v>0.221</v>
      </c>
    </row>
    <row r="298" spans="1:14" s="2" customFormat="1" ht="14.25" x14ac:dyDescent="0.25">
      <c r="A298" s="39">
        <v>263</v>
      </c>
      <c r="B298" s="40" t="s">
        <v>713</v>
      </c>
      <c r="C298" s="33" t="s">
        <v>714</v>
      </c>
      <c r="D298" s="39">
        <v>1.833</v>
      </c>
      <c r="E298" s="33" t="s">
        <v>556</v>
      </c>
      <c r="F298" s="57" t="s">
        <v>4159</v>
      </c>
      <c r="G298" s="33" t="s">
        <v>715</v>
      </c>
      <c r="H298" s="39"/>
      <c r="N298" s="39">
        <v>1.833</v>
      </c>
    </row>
    <row r="299" spans="1:14" s="2" customFormat="1" ht="14.25" x14ac:dyDescent="0.25">
      <c r="A299" s="39">
        <v>264</v>
      </c>
      <c r="B299" s="40" t="s">
        <v>716</v>
      </c>
      <c r="C299" s="33" t="s">
        <v>717</v>
      </c>
      <c r="D299" s="39">
        <v>0.88400000000000001</v>
      </c>
      <c r="E299" s="33" t="s">
        <v>556</v>
      </c>
      <c r="F299" s="57" t="s">
        <v>4159</v>
      </c>
      <c r="G299" s="33" t="s">
        <v>718</v>
      </c>
      <c r="H299" s="39"/>
      <c r="N299" s="39">
        <v>0.88400000000000001</v>
      </c>
    </row>
    <row r="300" spans="1:14" s="2" customFormat="1" ht="14.25" x14ac:dyDescent="0.25">
      <c r="A300" s="39">
        <v>265</v>
      </c>
      <c r="B300" s="40" t="s">
        <v>719</v>
      </c>
      <c r="C300" s="33" t="s">
        <v>720</v>
      </c>
      <c r="D300" s="39">
        <v>0.92200000000000004</v>
      </c>
      <c r="E300" s="33" t="s">
        <v>556</v>
      </c>
      <c r="F300" s="57" t="s">
        <v>4160</v>
      </c>
      <c r="G300" s="33" t="s">
        <v>721</v>
      </c>
      <c r="H300" s="39"/>
      <c r="N300" s="39">
        <v>0.92200000000000004</v>
      </c>
    </row>
    <row r="301" spans="1:14" s="2" customFormat="1" ht="14.25" x14ac:dyDescent="0.25">
      <c r="A301" s="39">
        <v>266</v>
      </c>
      <c r="B301" s="40" t="s">
        <v>722</v>
      </c>
      <c r="C301" s="33" t="s">
        <v>723</v>
      </c>
      <c r="D301" s="39">
        <v>2.7210000000000001</v>
      </c>
      <c r="E301" s="33" t="s">
        <v>556</v>
      </c>
      <c r="F301" s="57" t="s">
        <v>4158</v>
      </c>
      <c r="G301" s="33" t="s">
        <v>724</v>
      </c>
      <c r="H301" s="39"/>
      <c r="N301" s="39">
        <v>2.7210000000000001</v>
      </c>
    </row>
    <row r="302" spans="1:14" s="2" customFormat="1" ht="14.25" x14ac:dyDescent="0.25">
      <c r="A302" s="39">
        <v>267</v>
      </c>
      <c r="B302" s="40" t="s">
        <v>725</v>
      </c>
      <c r="C302" s="33" t="s">
        <v>726</v>
      </c>
      <c r="D302" s="39">
        <v>2.742</v>
      </c>
      <c r="E302" s="33" t="s">
        <v>556</v>
      </c>
      <c r="F302" s="57" t="s">
        <v>4159</v>
      </c>
      <c r="G302" s="33" t="s">
        <v>727</v>
      </c>
      <c r="H302" s="39"/>
      <c r="N302" s="39">
        <v>2.742</v>
      </c>
    </row>
    <row r="303" spans="1:14" s="2" customFormat="1" ht="14.25" x14ac:dyDescent="0.25">
      <c r="A303" s="39">
        <v>268</v>
      </c>
      <c r="B303" s="40" t="s">
        <v>728</v>
      </c>
      <c r="C303" s="33" t="s">
        <v>729</v>
      </c>
      <c r="D303" s="39">
        <v>1.26</v>
      </c>
      <c r="E303" s="33" t="s">
        <v>556</v>
      </c>
      <c r="F303" s="57" t="s">
        <v>4159</v>
      </c>
      <c r="G303" s="33" t="s">
        <v>730</v>
      </c>
      <c r="H303" s="39"/>
      <c r="N303" s="39">
        <v>1.26</v>
      </c>
    </row>
    <row r="304" spans="1:14" s="2" customFormat="1" ht="14.25" x14ac:dyDescent="0.25">
      <c r="A304" s="39">
        <v>269</v>
      </c>
      <c r="B304" s="40" t="s">
        <v>731</v>
      </c>
      <c r="C304" s="33" t="s">
        <v>732</v>
      </c>
      <c r="D304" s="39">
        <v>1.6559999999999999</v>
      </c>
      <c r="E304" s="33" t="s">
        <v>556</v>
      </c>
      <c r="F304" s="57" t="s">
        <v>4159</v>
      </c>
      <c r="G304" s="33" t="s">
        <v>733</v>
      </c>
      <c r="H304" s="39"/>
      <c r="N304" s="39">
        <v>1.6559999999999999</v>
      </c>
    </row>
    <row r="305" spans="1:16" s="2" customFormat="1" ht="14.25" x14ac:dyDescent="0.25">
      <c r="A305" s="39">
        <v>270</v>
      </c>
      <c r="B305" s="40" t="s">
        <v>734</v>
      </c>
      <c r="C305" s="33" t="s">
        <v>735</v>
      </c>
      <c r="D305" s="39">
        <v>1.9390000000000001</v>
      </c>
      <c r="E305" s="33" t="s">
        <v>556</v>
      </c>
      <c r="F305" s="57" t="s">
        <v>4158</v>
      </c>
      <c r="G305" s="33" t="s">
        <v>736</v>
      </c>
      <c r="H305" s="39"/>
      <c r="N305" s="39">
        <v>1.9390000000000001</v>
      </c>
    </row>
    <row r="306" spans="1:16" s="2" customFormat="1" ht="14.25" x14ac:dyDescent="0.25">
      <c r="A306" s="39">
        <v>271</v>
      </c>
      <c r="B306" s="40" t="s">
        <v>737</v>
      </c>
      <c r="C306" s="33" t="s">
        <v>738</v>
      </c>
      <c r="D306" s="39">
        <v>0.43</v>
      </c>
      <c r="E306" s="33" t="s">
        <v>556</v>
      </c>
      <c r="F306" s="57" t="s">
        <v>4159</v>
      </c>
      <c r="G306" s="33" t="s">
        <v>739</v>
      </c>
      <c r="H306" s="39"/>
      <c r="N306" s="39">
        <v>0.43</v>
      </c>
    </row>
    <row r="307" spans="1:16" s="2" customFormat="1" ht="14.25" x14ac:dyDescent="0.25">
      <c r="A307" s="39">
        <v>272</v>
      </c>
      <c r="B307" s="40" t="s">
        <v>740</v>
      </c>
      <c r="C307" s="33" t="s">
        <v>741</v>
      </c>
      <c r="D307" s="39">
        <v>0.30399999999999999</v>
      </c>
      <c r="E307" s="33" t="s">
        <v>556</v>
      </c>
      <c r="F307" s="57" t="s">
        <v>4159</v>
      </c>
      <c r="G307" s="33" t="s">
        <v>742</v>
      </c>
      <c r="H307" s="39"/>
      <c r="N307" s="39">
        <v>0.30399999999999999</v>
      </c>
    </row>
    <row r="308" spans="1:16" s="2" customFormat="1" ht="14.25" x14ac:dyDescent="0.25">
      <c r="A308" s="39">
        <v>273</v>
      </c>
      <c r="B308" s="40" t="s">
        <v>743</v>
      </c>
      <c r="C308" s="33" t="s">
        <v>744</v>
      </c>
      <c r="D308" s="39">
        <v>2.2320000000000002</v>
      </c>
      <c r="E308" s="33" t="s">
        <v>556</v>
      </c>
      <c r="F308" s="57" t="s">
        <v>4160</v>
      </c>
      <c r="G308" s="33" t="s">
        <v>745</v>
      </c>
      <c r="H308" s="39"/>
      <c r="N308" s="39">
        <v>2.2320000000000002</v>
      </c>
    </row>
    <row r="309" spans="1:16" s="2" customFormat="1" ht="14.25" x14ac:dyDescent="0.25">
      <c r="A309" s="39">
        <v>274</v>
      </c>
      <c r="B309" s="40" t="s">
        <v>746</v>
      </c>
      <c r="C309" s="33" t="s">
        <v>747</v>
      </c>
      <c r="D309" s="39">
        <v>0.5</v>
      </c>
      <c r="E309" s="33" t="s">
        <v>556</v>
      </c>
      <c r="F309" s="57" t="s">
        <v>4158</v>
      </c>
      <c r="G309" s="33" t="s">
        <v>748</v>
      </c>
      <c r="H309" s="39"/>
      <c r="N309" s="39">
        <v>0.5</v>
      </c>
    </row>
    <row r="310" spans="1:16" s="2" customFormat="1" ht="14.25" x14ac:dyDescent="0.25">
      <c r="A310" s="39">
        <v>275</v>
      </c>
      <c r="B310" s="40" t="s">
        <v>749</v>
      </c>
      <c r="C310" s="33" t="s">
        <v>750</v>
      </c>
      <c r="D310" s="39">
        <v>0.92900000000000005</v>
      </c>
      <c r="E310" s="33" t="s">
        <v>556</v>
      </c>
      <c r="F310" s="57" t="s">
        <v>4158</v>
      </c>
      <c r="G310" s="33" t="s">
        <v>751</v>
      </c>
      <c r="H310" s="39"/>
      <c r="N310" s="39">
        <v>0.92900000000000005</v>
      </c>
    </row>
    <row r="311" spans="1:16" s="2" customFormat="1" ht="14.25" x14ac:dyDescent="0.25">
      <c r="A311" s="39">
        <v>276</v>
      </c>
      <c r="B311" s="40" t="s">
        <v>749</v>
      </c>
      <c r="C311" s="33" t="s">
        <v>750</v>
      </c>
      <c r="D311" s="39">
        <v>1.353</v>
      </c>
      <c r="E311" s="33" t="s">
        <v>33</v>
      </c>
      <c r="F311" s="57" t="s">
        <v>4158</v>
      </c>
      <c r="G311" s="33" t="s">
        <v>752</v>
      </c>
      <c r="H311" s="39"/>
      <c r="J311" s="39">
        <v>1.353</v>
      </c>
    </row>
    <row r="312" spans="1:16" s="2" customFormat="1" ht="14.25" x14ac:dyDescent="0.25">
      <c r="A312" s="39">
        <v>277</v>
      </c>
      <c r="B312" s="40" t="s">
        <v>753</v>
      </c>
      <c r="C312" s="33" t="s">
        <v>754</v>
      </c>
      <c r="D312" s="39">
        <v>1.4650000000000001</v>
      </c>
      <c r="E312" s="33" t="s">
        <v>33</v>
      </c>
      <c r="F312" s="57" t="s">
        <v>4158</v>
      </c>
      <c r="G312" s="33" t="s">
        <v>755</v>
      </c>
      <c r="H312" s="39"/>
      <c r="J312" s="39">
        <v>1.4650000000000001</v>
      </c>
    </row>
    <row r="313" spans="1:16" s="2" customFormat="1" ht="14.25" x14ac:dyDescent="0.25">
      <c r="A313" s="39">
        <v>279</v>
      </c>
      <c r="B313" s="40" t="s">
        <v>756</v>
      </c>
      <c r="C313" s="33" t="s">
        <v>757</v>
      </c>
      <c r="D313" s="39">
        <v>0.48899999999999999</v>
      </c>
      <c r="E313" s="33" t="s">
        <v>33</v>
      </c>
      <c r="F313" s="57" t="s">
        <v>4159</v>
      </c>
      <c r="G313" s="33" t="s">
        <v>758</v>
      </c>
      <c r="H313" s="39"/>
      <c r="J313" s="39">
        <v>0.48899999999999999</v>
      </c>
    </row>
    <row r="314" spans="1:16" s="2" customFormat="1" ht="14.25" x14ac:dyDescent="0.25">
      <c r="A314" s="39">
        <v>280</v>
      </c>
      <c r="B314" s="40" t="s">
        <v>759</v>
      </c>
      <c r="C314" s="33" t="s">
        <v>760</v>
      </c>
      <c r="D314" s="39">
        <v>0.158</v>
      </c>
      <c r="E314" s="33" t="s">
        <v>567</v>
      </c>
      <c r="F314" s="57" t="s">
        <v>4158</v>
      </c>
      <c r="G314" s="33" t="s">
        <v>761</v>
      </c>
      <c r="H314" s="39"/>
      <c r="P314" s="39">
        <v>0.158</v>
      </c>
    </row>
    <row r="315" spans="1:16" s="2" customFormat="1" ht="14.25" x14ac:dyDescent="0.25">
      <c r="A315" s="39">
        <v>281</v>
      </c>
      <c r="B315" s="40" t="s">
        <v>762</v>
      </c>
      <c r="C315" s="33" t="s">
        <v>763</v>
      </c>
      <c r="D315" s="39">
        <v>0.86699999999999999</v>
      </c>
      <c r="E315" s="33" t="s">
        <v>567</v>
      </c>
      <c r="F315" s="57" t="s">
        <v>4159</v>
      </c>
      <c r="G315" s="33" t="s">
        <v>764</v>
      </c>
      <c r="H315" s="39"/>
      <c r="P315" s="39">
        <v>0.86699999999999999</v>
      </c>
    </row>
    <row r="316" spans="1:16" s="2" customFormat="1" ht="14.25" x14ac:dyDescent="0.25">
      <c r="A316" s="39">
        <v>282</v>
      </c>
      <c r="B316" s="40" t="s">
        <v>765</v>
      </c>
      <c r="C316" s="33" t="s">
        <v>766</v>
      </c>
      <c r="D316" s="39">
        <v>0.877</v>
      </c>
      <c r="E316" s="33" t="s">
        <v>33</v>
      </c>
      <c r="F316" s="57" t="s">
        <v>4159</v>
      </c>
      <c r="G316" s="33" t="s">
        <v>767</v>
      </c>
      <c r="H316" s="39"/>
      <c r="J316" s="39">
        <v>0.877</v>
      </c>
    </row>
    <row r="317" spans="1:16" s="2" customFormat="1" ht="14.25" x14ac:dyDescent="0.25">
      <c r="A317" s="39">
        <v>283</v>
      </c>
      <c r="B317" s="40" t="s">
        <v>768</v>
      </c>
      <c r="C317" s="33" t="s">
        <v>769</v>
      </c>
      <c r="D317" s="39">
        <v>1.0920000000000001</v>
      </c>
      <c r="E317" s="33" t="s">
        <v>567</v>
      </c>
      <c r="F317" s="57" t="s">
        <v>4159</v>
      </c>
      <c r="G317" s="33" t="s">
        <v>770</v>
      </c>
      <c r="H317" s="39"/>
      <c r="P317" s="39">
        <v>1.0920000000000001</v>
      </c>
    </row>
    <row r="318" spans="1:16" s="2" customFormat="1" ht="14.25" x14ac:dyDescent="0.25">
      <c r="A318" s="39">
        <v>284</v>
      </c>
      <c r="B318" s="40" t="s">
        <v>771</v>
      </c>
      <c r="C318" s="33" t="s">
        <v>769</v>
      </c>
      <c r="D318" s="39">
        <v>0.316</v>
      </c>
      <c r="E318" s="33" t="s">
        <v>567</v>
      </c>
      <c r="F318" s="57" t="s">
        <v>4158</v>
      </c>
      <c r="G318" s="33" t="s">
        <v>772</v>
      </c>
      <c r="H318" s="39"/>
      <c r="P318" s="39">
        <v>0.316</v>
      </c>
    </row>
    <row r="319" spans="1:16" s="2" customFormat="1" ht="14.25" x14ac:dyDescent="0.25">
      <c r="A319" s="39">
        <v>285</v>
      </c>
      <c r="B319" s="40" t="s">
        <v>773</v>
      </c>
      <c r="C319" s="33" t="s">
        <v>774</v>
      </c>
      <c r="D319" s="39">
        <v>3.0510000000000002</v>
      </c>
      <c r="E319" s="33" t="s">
        <v>567</v>
      </c>
      <c r="F319" s="57" t="s">
        <v>4158</v>
      </c>
      <c r="G319" s="33" t="s">
        <v>775</v>
      </c>
      <c r="H319" s="39"/>
      <c r="P319" s="39">
        <v>3.0510000000000002</v>
      </c>
    </row>
    <row r="320" spans="1:16" s="2" customFormat="1" ht="14.25" x14ac:dyDescent="0.25">
      <c r="A320" s="39">
        <v>286</v>
      </c>
      <c r="B320" s="40" t="s">
        <v>776</v>
      </c>
      <c r="C320" s="33" t="s">
        <v>760</v>
      </c>
      <c r="D320" s="39">
        <v>0.35299999999999998</v>
      </c>
      <c r="E320" s="33" t="s">
        <v>567</v>
      </c>
      <c r="F320" s="57" t="s">
        <v>4159</v>
      </c>
      <c r="G320" s="33" t="s">
        <v>777</v>
      </c>
      <c r="H320" s="39"/>
      <c r="P320" s="39">
        <v>0.35299999999999998</v>
      </c>
    </row>
    <row r="321" spans="1:16" s="2" customFormat="1" ht="14.25" x14ac:dyDescent="0.25">
      <c r="A321" s="39">
        <v>287</v>
      </c>
      <c r="B321" s="40" t="s">
        <v>778</v>
      </c>
      <c r="C321" s="33" t="s">
        <v>779</v>
      </c>
      <c r="D321" s="39">
        <v>2.8929999999999998</v>
      </c>
      <c r="E321" s="33" t="s">
        <v>567</v>
      </c>
      <c r="F321" s="57" t="s">
        <v>4158</v>
      </c>
      <c r="G321" s="33" t="s">
        <v>780</v>
      </c>
      <c r="H321" s="39"/>
      <c r="P321" s="39">
        <v>2.8929999999999998</v>
      </c>
    </row>
    <row r="322" spans="1:16" s="2" customFormat="1" ht="14.25" x14ac:dyDescent="0.25">
      <c r="A322" s="39">
        <v>288</v>
      </c>
      <c r="B322" s="40" t="s">
        <v>781</v>
      </c>
      <c r="C322" s="33" t="s">
        <v>782</v>
      </c>
      <c r="D322" s="39">
        <v>1.4339999999999999</v>
      </c>
      <c r="E322" s="33" t="s">
        <v>567</v>
      </c>
      <c r="F322" s="57" t="s">
        <v>4159</v>
      </c>
      <c r="G322" s="33" t="s">
        <v>783</v>
      </c>
      <c r="H322" s="39"/>
      <c r="P322" s="39">
        <v>1.4339999999999999</v>
      </c>
    </row>
    <row r="323" spans="1:16" s="2" customFormat="1" ht="14.25" x14ac:dyDescent="0.25">
      <c r="A323" s="39">
        <v>289</v>
      </c>
      <c r="B323" s="40" t="s">
        <v>784</v>
      </c>
      <c r="C323" s="33" t="s">
        <v>785</v>
      </c>
      <c r="D323" s="39">
        <v>1.962</v>
      </c>
      <c r="E323" s="33" t="s">
        <v>567</v>
      </c>
      <c r="F323" s="57" t="s">
        <v>4159</v>
      </c>
      <c r="G323" s="33" t="s">
        <v>786</v>
      </c>
      <c r="H323" s="39"/>
      <c r="P323" s="39">
        <v>1.962</v>
      </c>
    </row>
    <row r="324" spans="1:16" s="2" customFormat="1" ht="12.75" x14ac:dyDescent="0.2">
      <c r="A324" s="110">
        <v>290</v>
      </c>
      <c r="B324" s="123" t="s">
        <v>787</v>
      </c>
      <c r="C324" s="112" t="s">
        <v>788</v>
      </c>
      <c r="D324" s="39">
        <v>0.69199999999999995</v>
      </c>
      <c r="E324" s="112" t="s">
        <v>567</v>
      </c>
      <c r="F324" s="57" t="s">
        <v>2301</v>
      </c>
      <c r="G324" s="33" t="s">
        <v>3999</v>
      </c>
      <c r="H324" s="39"/>
      <c r="P324" s="39">
        <v>0.69199999999999995</v>
      </c>
    </row>
    <row r="325" spans="1:16" s="2" customFormat="1" ht="12.75" x14ac:dyDescent="0.2">
      <c r="A325" s="111"/>
      <c r="B325" s="124"/>
      <c r="C325" s="113"/>
      <c r="D325" s="39">
        <v>1.8480000000000001</v>
      </c>
      <c r="E325" s="113"/>
      <c r="F325" s="57" t="s">
        <v>566</v>
      </c>
      <c r="G325" s="33" t="s">
        <v>3998</v>
      </c>
      <c r="H325" s="39"/>
      <c r="I325" s="7"/>
      <c r="P325" s="39">
        <v>1.8480000000000001</v>
      </c>
    </row>
    <row r="326" spans="1:16" s="2" customFormat="1" ht="14.25" x14ac:dyDescent="0.25">
      <c r="A326" s="39">
        <v>291</v>
      </c>
      <c r="B326" s="40" t="s">
        <v>789</v>
      </c>
      <c r="C326" s="33" t="s">
        <v>790</v>
      </c>
      <c r="D326" s="39">
        <v>4.91</v>
      </c>
      <c r="E326" s="33" t="s">
        <v>567</v>
      </c>
      <c r="F326" s="57" t="s">
        <v>4160</v>
      </c>
      <c r="G326" s="33" t="s">
        <v>791</v>
      </c>
      <c r="H326" s="39"/>
      <c r="P326" s="39">
        <v>4.91</v>
      </c>
    </row>
    <row r="327" spans="1:16" s="2" customFormat="1" ht="14.25" x14ac:dyDescent="0.25">
      <c r="A327" s="39">
        <v>292</v>
      </c>
      <c r="B327" s="40" t="s">
        <v>792</v>
      </c>
      <c r="C327" s="33" t="s">
        <v>793</v>
      </c>
      <c r="D327" s="39">
        <v>0.18</v>
      </c>
      <c r="E327" s="33" t="s">
        <v>567</v>
      </c>
      <c r="F327" s="57" t="s">
        <v>4159</v>
      </c>
      <c r="G327" s="33" t="s">
        <v>794</v>
      </c>
      <c r="H327" s="39"/>
      <c r="P327" s="39">
        <v>0.18</v>
      </c>
    </row>
    <row r="328" spans="1:16" s="2" customFormat="1" ht="14.25" x14ac:dyDescent="0.25">
      <c r="A328" s="39">
        <v>293</v>
      </c>
      <c r="B328" s="40" t="s">
        <v>795</v>
      </c>
      <c r="C328" s="33" t="s">
        <v>796</v>
      </c>
      <c r="D328" s="39">
        <v>1.5129999999999999</v>
      </c>
      <c r="E328" s="33" t="s">
        <v>567</v>
      </c>
      <c r="F328" s="57" t="s">
        <v>4158</v>
      </c>
      <c r="G328" s="33" t="s">
        <v>797</v>
      </c>
      <c r="H328" s="39"/>
      <c r="P328" s="39">
        <v>1.5129999999999999</v>
      </c>
    </row>
    <row r="329" spans="1:16" s="2" customFormat="1" ht="14.25" x14ac:dyDescent="0.25">
      <c r="A329" s="39">
        <v>294</v>
      </c>
      <c r="B329" s="40" t="s">
        <v>798</v>
      </c>
      <c r="C329" s="33" t="s">
        <v>799</v>
      </c>
      <c r="D329" s="39">
        <v>0.502</v>
      </c>
      <c r="E329" s="33" t="s">
        <v>567</v>
      </c>
      <c r="F329" s="57" t="s">
        <v>4159</v>
      </c>
      <c r="G329" s="33" t="s">
        <v>800</v>
      </c>
      <c r="H329" s="39"/>
      <c r="P329" s="39">
        <v>0.502</v>
      </c>
    </row>
    <row r="330" spans="1:16" s="2" customFormat="1" ht="14.25" x14ac:dyDescent="0.25">
      <c r="A330" s="39">
        <v>295</v>
      </c>
      <c r="B330" s="40" t="s">
        <v>801</v>
      </c>
      <c r="C330" s="33" t="s">
        <v>802</v>
      </c>
      <c r="D330" s="39">
        <v>1.869</v>
      </c>
      <c r="E330" s="33" t="s">
        <v>567</v>
      </c>
      <c r="F330" s="57" t="s">
        <v>4158</v>
      </c>
      <c r="G330" s="33" t="s">
        <v>803</v>
      </c>
      <c r="H330" s="39"/>
      <c r="P330" s="39">
        <v>1.869</v>
      </c>
    </row>
    <row r="331" spans="1:16" s="2" customFormat="1" ht="12.75" x14ac:dyDescent="0.2">
      <c r="A331" s="110">
        <v>296</v>
      </c>
      <c r="B331" s="123" t="s">
        <v>804</v>
      </c>
      <c r="C331" s="112" t="s">
        <v>805</v>
      </c>
      <c r="D331" s="39">
        <v>0.246</v>
      </c>
      <c r="E331" s="112" t="s">
        <v>567</v>
      </c>
      <c r="F331" s="57" t="s">
        <v>2301</v>
      </c>
      <c r="G331" s="33" t="s">
        <v>4068</v>
      </c>
      <c r="H331" s="39"/>
      <c r="P331" s="39">
        <v>0.246</v>
      </c>
    </row>
    <row r="332" spans="1:16" s="2" customFormat="1" ht="12.75" x14ac:dyDescent="0.2">
      <c r="A332" s="111"/>
      <c r="B332" s="124"/>
      <c r="C332" s="113"/>
      <c r="D332" s="39">
        <v>4.5880000000000001</v>
      </c>
      <c r="E332" s="113"/>
      <c r="F332" s="57" t="s">
        <v>566</v>
      </c>
      <c r="G332" s="33" t="s">
        <v>4067</v>
      </c>
      <c r="H332" s="39"/>
      <c r="P332" s="39">
        <v>4.5880000000000001</v>
      </c>
    </row>
    <row r="333" spans="1:16" s="2" customFormat="1" ht="14.25" x14ac:dyDescent="0.25">
      <c r="A333" s="39">
        <v>297</v>
      </c>
      <c r="B333" s="40" t="s">
        <v>806</v>
      </c>
      <c r="C333" s="33" t="s">
        <v>769</v>
      </c>
      <c r="D333" s="39">
        <v>1.2609999999999999</v>
      </c>
      <c r="E333" s="33" t="s">
        <v>567</v>
      </c>
      <c r="F333" s="57" t="s">
        <v>4159</v>
      </c>
      <c r="G333" s="33" t="s">
        <v>807</v>
      </c>
      <c r="H333" s="39"/>
      <c r="P333" s="39">
        <v>1.2609999999999999</v>
      </c>
    </row>
    <row r="334" spans="1:16" s="2" customFormat="1" ht="14.25" x14ac:dyDescent="0.25">
      <c r="A334" s="39">
        <v>298</v>
      </c>
      <c r="B334" s="40" t="s">
        <v>808</v>
      </c>
      <c r="C334" s="33" t="s">
        <v>809</v>
      </c>
      <c r="D334" s="39">
        <v>1.3620000000000001</v>
      </c>
      <c r="E334" s="33" t="s">
        <v>567</v>
      </c>
      <c r="F334" s="57" t="s">
        <v>4159</v>
      </c>
      <c r="G334" s="33" t="s">
        <v>810</v>
      </c>
      <c r="H334" s="39"/>
      <c r="P334" s="39">
        <v>1.3620000000000001</v>
      </c>
    </row>
    <row r="335" spans="1:16" s="2" customFormat="1" ht="14.25" x14ac:dyDescent="0.25">
      <c r="A335" s="39">
        <v>299</v>
      </c>
      <c r="B335" s="40" t="s">
        <v>811</v>
      </c>
      <c r="C335" s="33" t="s">
        <v>812</v>
      </c>
      <c r="D335" s="39">
        <v>1.369</v>
      </c>
      <c r="E335" s="33" t="s">
        <v>567</v>
      </c>
      <c r="F335" s="57" t="s">
        <v>4158</v>
      </c>
      <c r="G335" s="33" t="s">
        <v>813</v>
      </c>
      <c r="H335" s="39"/>
      <c r="P335" s="39">
        <v>1.369</v>
      </c>
    </row>
    <row r="336" spans="1:16" s="2" customFormat="1" ht="14.25" x14ac:dyDescent="0.25">
      <c r="A336" s="39">
        <v>300</v>
      </c>
      <c r="B336" s="40" t="s">
        <v>814</v>
      </c>
      <c r="C336" s="33" t="s">
        <v>815</v>
      </c>
      <c r="D336" s="39">
        <v>2.8519999999999999</v>
      </c>
      <c r="E336" s="33" t="s">
        <v>567</v>
      </c>
      <c r="F336" s="57" t="s">
        <v>4158</v>
      </c>
      <c r="G336" s="33" t="s">
        <v>816</v>
      </c>
      <c r="H336" s="39"/>
      <c r="P336" s="39">
        <v>2.8519999999999999</v>
      </c>
    </row>
    <row r="337" spans="1:16" s="2" customFormat="1" ht="12.75" x14ac:dyDescent="0.2">
      <c r="A337" s="39">
        <v>301</v>
      </c>
      <c r="B337" s="40" t="s">
        <v>817</v>
      </c>
      <c r="C337" s="33" t="s">
        <v>818</v>
      </c>
      <c r="D337" s="39">
        <v>0.71699999999999997</v>
      </c>
      <c r="E337" s="33" t="s">
        <v>567</v>
      </c>
      <c r="F337" s="57" t="s">
        <v>819</v>
      </c>
      <c r="G337" s="33" t="s">
        <v>820</v>
      </c>
      <c r="H337" s="39"/>
      <c r="I337" s="7"/>
      <c r="P337" s="39">
        <v>0.71699999999999997</v>
      </c>
    </row>
    <row r="338" spans="1:16" s="2" customFormat="1" ht="14.25" x14ac:dyDescent="0.25">
      <c r="A338" s="39">
        <v>302</v>
      </c>
      <c r="B338" s="40" t="s">
        <v>821</v>
      </c>
      <c r="C338" s="33" t="s">
        <v>822</v>
      </c>
      <c r="D338" s="39">
        <v>3.794</v>
      </c>
      <c r="E338" s="33" t="s">
        <v>567</v>
      </c>
      <c r="F338" s="57" t="s">
        <v>4160</v>
      </c>
      <c r="G338" s="33" t="s">
        <v>823</v>
      </c>
      <c r="H338" s="39"/>
      <c r="P338" s="39">
        <v>3.794</v>
      </c>
    </row>
    <row r="339" spans="1:16" s="2" customFormat="1" ht="14.25" x14ac:dyDescent="0.25">
      <c r="A339" s="39">
        <v>303</v>
      </c>
      <c r="B339" s="40" t="s">
        <v>824</v>
      </c>
      <c r="C339" s="33" t="s">
        <v>825</v>
      </c>
      <c r="D339" s="39">
        <v>2.2770000000000001</v>
      </c>
      <c r="E339" s="33" t="s">
        <v>567</v>
      </c>
      <c r="F339" s="57" t="s">
        <v>4158</v>
      </c>
      <c r="G339" s="33" t="s">
        <v>826</v>
      </c>
      <c r="H339" s="39"/>
      <c r="P339" s="39">
        <v>2.2770000000000001</v>
      </c>
    </row>
    <row r="340" spans="1:16" s="2" customFormat="1" ht="14.25" x14ac:dyDescent="0.25">
      <c r="A340" s="39">
        <v>304</v>
      </c>
      <c r="B340" s="40" t="s">
        <v>827</v>
      </c>
      <c r="C340" s="33" t="s">
        <v>828</v>
      </c>
      <c r="D340" s="39">
        <v>1.61</v>
      </c>
      <c r="E340" s="33" t="s">
        <v>567</v>
      </c>
      <c r="F340" s="57" t="s">
        <v>4159</v>
      </c>
      <c r="G340" s="33" t="s">
        <v>829</v>
      </c>
      <c r="H340" s="39"/>
      <c r="P340" s="39">
        <v>1.61</v>
      </c>
    </row>
    <row r="341" spans="1:16" s="2" customFormat="1" ht="14.25" x14ac:dyDescent="0.25">
      <c r="A341" s="39">
        <v>305</v>
      </c>
      <c r="B341" s="40" t="s">
        <v>830</v>
      </c>
      <c r="C341" s="33" t="s">
        <v>831</v>
      </c>
      <c r="D341" s="39">
        <v>1.536</v>
      </c>
      <c r="E341" s="33" t="s">
        <v>567</v>
      </c>
      <c r="F341" s="57" t="s">
        <v>4159</v>
      </c>
      <c r="G341" s="33" t="s">
        <v>832</v>
      </c>
      <c r="H341" s="39"/>
      <c r="P341" s="39">
        <v>1.536</v>
      </c>
    </row>
    <row r="342" spans="1:16" s="2" customFormat="1" ht="14.25" x14ac:dyDescent="0.25">
      <c r="A342" s="39">
        <v>306</v>
      </c>
      <c r="B342" s="40" t="s">
        <v>833</v>
      </c>
      <c r="C342" s="33" t="s">
        <v>834</v>
      </c>
      <c r="D342" s="39">
        <v>0.81399999999999995</v>
      </c>
      <c r="E342" s="33" t="s">
        <v>567</v>
      </c>
      <c r="F342" s="57" t="s">
        <v>4159</v>
      </c>
      <c r="G342" s="33" t="s">
        <v>835</v>
      </c>
      <c r="H342" s="39"/>
      <c r="P342" s="39">
        <v>0.81399999999999995</v>
      </c>
    </row>
    <row r="343" spans="1:16" s="2" customFormat="1" ht="14.25" x14ac:dyDescent="0.25">
      <c r="A343" s="39">
        <v>307</v>
      </c>
      <c r="B343" s="40" t="s">
        <v>836</v>
      </c>
      <c r="C343" s="33" t="s">
        <v>837</v>
      </c>
      <c r="D343" s="39">
        <v>0.97599999999999998</v>
      </c>
      <c r="E343" s="33" t="s">
        <v>567</v>
      </c>
      <c r="F343" s="57" t="s">
        <v>4159</v>
      </c>
      <c r="G343" s="33" t="s">
        <v>838</v>
      </c>
      <c r="H343" s="39"/>
      <c r="P343" s="39">
        <v>0.97599999999999998</v>
      </c>
    </row>
    <row r="344" spans="1:16" s="2" customFormat="1" ht="12.75" x14ac:dyDescent="0.2">
      <c r="A344" s="39">
        <v>308</v>
      </c>
      <c r="B344" s="40" t="s">
        <v>839</v>
      </c>
      <c r="C344" s="33" t="s">
        <v>840</v>
      </c>
      <c r="D344" s="39">
        <v>3.7120000000000002</v>
      </c>
      <c r="E344" s="33" t="s">
        <v>567</v>
      </c>
      <c r="F344" s="57" t="s">
        <v>841</v>
      </c>
      <c r="G344" s="33" t="s">
        <v>842</v>
      </c>
      <c r="H344" s="39"/>
      <c r="P344" s="39">
        <v>3.7120000000000002</v>
      </c>
    </row>
    <row r="345" spans="1:16" s="2" customFormat="1" ht="14.25" x14ac:dyDescent="0.25">
      <c r="A345" s="39">
        <v>310</v>
      </c>
      <c r="B345" s="40" t="s">
        <v>843</v>
      </c>
      <c r="C345" s="33" t="s">
        <v>844</v>
      </c>
      <c r="D345" s="39">
        <v>1.4530000000000001</v>
      </c>
      <c r="E345" s="33" t="s">
        <v>567</v>
      </c>
      <c r="F345" s="57" t="s">
        <v>4159</v>
      </c>
      <c r="G345" s="33" t="s">
        <v>845</v>
      </c>
      <c r="H345" s="39"/>
      <c r="P345" s="39">
        <v>1.4530000000000001</v>
      </c>
    </row>
    <row r="346" spans="1:16" s="2" customFormat="1" ht="14.25" x14ac:dyDescent="0.25">
      <c r="A346" s="39">
        <v>311</v>
      </c>
      <c r="B346" s="40" t="s">
        <v>846</v>
      </c>
      <c r="C346" s="33" t="s">
        <v>847</v>
      </c>
      <c r="D346" s="39">
        <v>1.41</v>
      </c>
      <c r="E346" s="33" t="s">
        <v>567</v>
      </c>
      <c r="F346" s="57" t="s">
        <v>4160</v>
      </c>
      <c r="G346" s="33" t="s">
        <v>848</v>
      </c>
      <c r="H346" s="39"/>
      <c r="P346" s="39">
        <v>1.41</v>
      </c>
    </row>
    <row r="347" spans="1:16" s="2" customFormat="1" ht="12.75" x14ac:dyDescent="0.2">
      <c r="A347" s="39">
        <v>312</v>
      </c>
      <c r="B347" s="40" t="s">
        <v>849</v>
      </c>
      <c r="C347" s="33" t="s">
        <v>850</v>
      </c>
      <c r="D347" s="39">
        <v>1.1930000000000001</v>
      </c>
      <c r="E347" s="33" t="s">
        <v>567</v>
      </c>
      <c r="F347" s="57" t="s">
        <v>819</v>
      </c>
      <c r="G347" s="33" t="s">
        <v>851</v>
      </c>
      <c r="H347" s="39"/>
      <c r="P347" s="39">
        <v>1.1930000000000001</v>
      </c>
    </row>
    <row r="348" spans="1:16" s="2" customFormat="1" ht="14.25" x14ac:dyDescent="0.25">
      <c r="A348" s="39">
        <v>313</v>
      </c>
      <c r="B348" s="40" t="s">
        <v>852</v>
      </c>
      <c r="C348" s="33" t="s">
        <v>853</v>
      </c>
      <c r="D348" s="39">
        <v>1.48</v>
      </c>
      <c r="E348" s="33" t="s">
        <v>567</v>
      </c>
      <c r="F348" s="57" t="s">
        <v>4158</v>
      </c>
      <c r="G348" s="33" t="s">
        <v>854</v>
      </c>
      <c r="H348" s="39"/>
      <c r="P348" s="39">
        <v>1.48</v>
      </c>
    </row>
    <row r="349" spans="1:16" s="2" customFormat="1" ht="14.25" x14ac:dyDescent="0.25">
      <c r="A349" s="39">
        <v>314</v>
      </c>
      <c r="B349" s="40" t="s">
        <v>855</v>
      </c>
      <c r="C349" s="33" t="s">
        <v>856</v>
      </c>
      <c r="D349" s="39">
        <v>0.59499999999999997</v>
      </c>
      <c r="E349" s="33" t="s">
        <v>567</v>
      </c>
      <c r="F349" s="57" t="s">
        <v>4160</v>
      </c>
      <c r="G349" s="33" t="s">
        <v>857</v>
      </c>
      <c r="H349" s="39"/>
      <c r="P349" s="39">
        <v>0.59499999999999997</v>
      </c>
    </row>
    <row r="350" spans="1:16" s="2" customFormat="1" ht="14.25" x14ac:dyDescent="0.25">
      <c r="A350" s="39">
        <v>315</v>
      </c>
      <c r="B350" s="40" t="s">
        <v>858</v>
      </c>
      <c r="C350" s="33" t="s">
        <v>859</v>
      </c>
      <c r="D350" s="39">
        <v>1.976</v>
      </c>
      <c r="E350" s="33" t="s">
        <v>567</v>
      </c>
      <c r="F350" s="57" t="s">
        <v>4158</v>
      </c>
      <c r="G350" s="33" t="s">
        <v>860</v>
      </c>
      <c r="H350" s="39"/>
      <c r="P350" s="39">
        <v>1.976</v>
      </c>
    </row>
    <row r="351" spans="1:16" s="2" customFormat="1" ht="14.25" x14ac:dyDescent="0.25">
      <c r="A351" s="39">
        <v>316</v>
      </c>
      <c r="B351" s="40" t="s">
        <v>861</v>
      </c>
      <c r="C351" s="33" t="s">
        <v>862</v>
      </c>
      <c r="D351" s="39">
        <v>2.3079999999999998</v>
      </c>
      <c r="E351" s="33" t="s">
        <v>567</v>
      </c>
      <c r="F351" s="57" t="s">
        <v>4158</v>
      </c>
      <c r="G351" s="33" t="s">
        <v>863</v>
      </c>
      <c r="H351" s="39"/>
      <c r="P351" s="39">
        <v>2.3079999999999998</v>
      </c>
    </row>
    <row r="352" spans="1:16" s="2" customFormat="1" ht="14.25" x14ac:dyDescent="0.25">
      <c r="A352" s="39">
        <v>317</v>
      </c>
      <c r="B352" s="40" t="s">
        <v>864</v>
      </c>
      <c r="C352" s="33" t="s">
        <v>865</v>
      </c>
      <c r="D352" s="39">
        <f>5.474</f>
        <v>5.4740000000000002</v>
      </c>
      <c r="E352" s="33" t="s">
        <v>567</v>
      </c>
      <c r="F352" s="57" t="s">
        <v>4160</v>
      </c>
      <c r="G352" s="33" t="s">
        <v>866</v>
      </c>
      <c r="H352" s="39"/>
      <c r="P352" s="39">
        <f>5.474</f>
        <v>5.4740000000000002</v>
      </c>
    </row>
    <row r="353" spans="1:17" s="2" customFormat="1" ht="14.25" x14ac:dyDescent="0.25">
      <c r="A353" s="39">
        <v>318</v>
      </c>
      <c r="B353" s="40" t="s">
        <v>867</v>
      </c>
      <c r="C353" s="33" t="s">
        <v>868</v>
      </c>
      <c r="D353" s="39">
        <v>0.95699999999999996</v>
      </c>
      <c r="E353" s="33" t="s">
        <v>567</v>
      </c>
      <c r="F353" s="57" t="s">
        <v>4159</v>
      </c>
      <c r="G353" s="33" t="s">
        <v>869</v>
      </c>
      <c r="H353" s="39"/>
      <c r="P353" s="39">
        <v>0.95699999999999996</v>
      </c>
    </row>
    <row r="354" spans="1:17" s="2" customFormat="1" ht="14.25" x14ac:dyDescent="0.25">
      <c r="A354" s="39">
        <v>319</v>
      </c>
      <c r="B354" s="40" t="s">
        <v>870</v>
      </c>
      <c r="C354" s="33" t="s">
        <v>871</v>
      </c>
      <c r="D354" s="39">
        <v>2.379</v>
      </c>
      <c r="E354" s="33" t="s">
        <v>567</v>
      </c>
      <c r="F354" s="57" t="s">
        <v>4158</v>
      </c>
      <c r="G354" s="33" t="s">
        <v>872</v>
      </c>
      <c r="H354" s="39"/>
      <c r="P354" s="39">
        <v>2.379</v>
      </c>
    </row>
    <row r="355" spans="1:17" s="2" customFormat="1" ht="14.25" x14ac:dyDescent="0.25">
      <c r="A355" s="39">
        <v>320</v>
      </c>
      <c r="B355" s="40" t="s">
        <v>873</v>
      </c>
      <c r="C355" s="33" t="s">
        <v>874</v>
      </c>
      <c r="D355" s="39">
        <v>0.64400000000000002</v>
      </c>
      <c r="E355" s="33" t="s">
        <v>567</v>
      </c>
      <c r="F355" s="57" t="s">
        <v>4159</v>
      </c>
      <c r="G355" s="33" t="s">
        <v>875</v>
      </c>
      <c r="H355" s="39"/>
      <c r="P355" s="39">
        <v>0.64400000000000002</v>
      </c>
    </row>
    <row r="356" spans="1:17" s="2" customFormat="1" ht="14.25" x14ac:dyDescent="0.25">
      <c r="A356" s="39">
        <v>321</v>
      </c>
      <c r="B356" s="40" t="s">
        <v>876</v>
      </c>
      <c r="C356" s="33" t="s">
        <v>874</v>
      </c>
      <c r="D356" s="39">
        <v>0.623</v>
      </c>
      <c r="E356" s="33" t="s">
        <v>567</v>
      </c>
      <c r="F356" s="57" t="s">
        <v>4159</v>
      </c>
      <c r="G356" s="33" t="s">
        <v>877</v>
      </c>
      <c r="H356" s="39"/>
      <c r="P356" s="39">
        <v>0.623</v>
      </c>
    </row>
    <row r="357" spans="1:17" s="2" customFormat="1" ht="14.25" x14ac:dyDescent="0.25">
      <c r="A357" s="39">
        <v>322</v>
      </c>
      <c r="B357" s="40" t="s">
        <v>878</v>
      </c>
      <c r="C357" s="33" t="s">
        <v>879</v>
      </c>
      <c r="D357" s="39">
        <v>1.2669999999999999</v>
      </c>
      <c r="E357" s="33" t="s">
        <v>567</v>
      </c>
      <c r="F357" s="57" t="s">
        <v>4159</v>
      </c>
      <c r="G357" s="33" t="s">
        <v>880</v>
      </c>
      <c r="H357" s="39"/>
      <c r="P357" s="39">
        <v>1.2669999999999999</v>
      </c>
    </row>
    <row r="358" spans="1:17" s="2" customFormat="1" ht="14.25" x14ac:dyDescent="0.25">
      <c r="A358" s="39">
        <v>323</v>
      </c>
      <c r="B358" s="40" t="s">
        <v>881</v>
      </c>
      <c r="C358" s="33" t="s">
        <v>882</v>
      </c>
      <c r="D358" s="39">
        <v>3.1890000000000001</v>
      </c>
      <c r="E358" s="33" t="s">
        <v>567</v>
      </c>
      <c r="F358" s="57" t="s">
        <v>4159</v>
      </c>
      <c r="G358" s="33" t="s">
        <v>883</v>
      </c>
      <c r="H358" s="39"/>
      <c r="P358" s="39">
        <v>3.1890000000000001</v>
      </c>
    </row>
    <row r="359" spans="1:17" s="2" customFormat="1" ht="14.25" x14ac:dyDescent="0.25">
      <c r="A359" s="39">
        <v>324</v>
      </c>
      <c r="B359" s="40" t="s">
        <v>884</v>
      </c>
      <c r="C359" s="33" t="s">
        <v>885</v>
      </c>
      <c r="D359" s="39">
        <v>3.895</v>
      </c>
      <c r="E359" s="33" t="s">
        <v>230</v>
      </c>
      <c r="F359" s="57" t="s">
        <v>4158</v>
      </c>
      <c r="G359" s="33" t="s">
        <v>886</v>
      </c>
      <c r="H359" s="39"/>
      <c r="Q359" s="39">
        <v>3.895</v>
      </c>
    </row>
    <row r="360" spans="1:17" s="2" customFormat="1" ht="14.25" x14ac:dyDescent="0.25">
      <c r="A360" s="39">
        <v>325</v>
      </c>
      <c r="B360" s="40" t="s">
        <v>887</v>
      </c>
      <c r="C360" s="33" t="s">
        <v>888</v>
      </c>
      <c r="D360" s="39">
        <v>2.1520000000000001</v>
      </c>
      <c r="E360" s="33" t="s">
        <v>230</v>
      </c>
      <c r="F360" s="57" t="s">
        <v>4159</v>
      </c>
      <c r="G360" s="33" t="s">
        <v>889</v>
      </c>
      <c r="H360" s="39"/>
      <c r="Q360" s="39">
        <v>2.1520000000000001</v>
      </c>
    </row>
    <row r="361" spans="1:17" s="2" customFormat="1" ht="14.25" x14ac:dyDescent="0.25">
      <c r="A361" s="39">
        <v>326</v>
      </c>
      <c r="B361" s="40" t="s">
        <v>890</v>
      </c>
      <c r="C361" s="33" t="s">
        <v>888</v>
      </c>
      <c r="D361" s="39">
        <v>2.2200000000000002</v>
      </c>
      <c r="E361" s="33" t="s">
        <v>230</v>
      </c>
      <c r="F361" s="57" t="s">
        <v>4159</v>
      </c>
      <c r="G361" s="33" t="s">
        <v>891</v>
      </c>
      <c r="H361" s="39"/>
      <c r="Q361" s="39">
        <v>2.2200000000000002</v>
      </c>
    </row>
    <row r="362" spans="1:17" s="2" customFormat="1" ht="14.25" x14ac:dyDescent="0.25">
      <c r="A362" s="39">
        <v>327</v>
      </c>
      <c r="B362" s="40" t="s">
        <v>892</v>
      </c>
      <c r="C362" s="33" t="s">
        <v>893</v>
      </c>
      <c r="D362" s="58">
        <v>3.2815444006200001</v>
      </c>
      <c r="E362" s="33" t="s">
        <v>37</v>
      </c>
      <c r="F362" s="57" t="s">
        <v>4160</v>
      </c>
      <c r="G362" s="33"/>
      <c r="H362" s="39"/>
      <c r="L362" s="58">
        <v>3.2815444006200001</v>
      </c>
      <c r="Q362" s="58"/>
    </row>
    <row r="363" spans="1:17" s="2" customFormat="1" ht="14.25" x14ac:dyDescent="0.25">
      <c r="A363" s="39">
        <v>328</v>
      </c>
      <c r="B363" s="40" t="s">
        <v>892</v>
      </c>
      <c r="C363" s="33" t="s">
        <v>893</v>
      </c>
      <c r="D363" s="39">
        <v>1.6040000000000001</v>
      </c>
      <c r="E363" s="33" t="s">
        <v>230</v>
      </c>
      <c r="F363" s="57" t="s">
        <v>4160</v>
      </c>
      <c r="G363" s="33" t="s">
        <v>894</v>
      </c>
      <c r="H363" s="39"/>
      <c r="Q363" s="39">
        <v>1.6040000000000001</v>
      </c>
    </row>
    <row r="364" spans="1:17" s="2" customFormat="1" ht="14.25" x14ac:dyDescent="0.25">
      <c r="A364" s="39">
        <v>329</v>
      </c>
      <c r="B364" s="40" t="s">
        <v>895</v>
      </c>
      <c r="C364" s="33" t="s">
        <v>896</v>
      </c>
      <c r="D364" s="39">
        <v>2.3039999999999998</v>
      </c>
      <c r="E364" s="33" t="s">
        <v>230</v>
      </c>
      <c r="F364" s="57" t="s">
        <v>4159</v>
      </c>
      <c r="G364" s="33" t="s">
        <v>897</v>
      </c>
      <c r="H364" s="39"/>
      <c r="Q364" s="39">
        <v>2.3039999999999998</v>
      </c>
    </row>
    <row r="365" spans="1:17" s="2" customFormat="1" ht="14.25" x14ac:dyDescent="0.25">
      <c r="A365" s="39">
        <v>330</v>
      </c>
      <c r="B365" s="40" t="s">
        <v>898</v>
      </c>
      <c r="C365" s="33" t="s">
        <v>899</v>
      </c>
      <c r="D365" s="39">
        <v>1.762</v>
      </c>
      <c r="E365" s="33" t="s">
        <v>230</v>
      </c>
      <c r="F365" s="57" t="s">
        <v>4158</v>
      </c>
      <c r="G365" s="33" t="s">
        <v>900</v>
      </c>
      <c r="H365" s="39"/>
      <c r="Q365" s="39">
        <v>1.762</v>
      </c>
    </row>
    <row r="366" spans="1:17" s="2" customFormat="1" ht="14.25" x14ac:dyDescent="0.25">
      <c r="A366" s="39">
        <v>331</v>
      </c>
      <c r="B366" s="40" t="s">
        <v>901</v>
      </c>
      <c r="C366" s="33" t="s">
        <v>902</v>
      </c>
      <c r="D366" s="39">
        <v>1.913</v>
      </c>
      <c r="E366" s="33" t="s">
        <v>230</v>
      </c>
      <c r="F366" s="57" t="s">
        <v>4159</v>
      </c>
      <c r="G366" s="33" t="s">
        <v>903</v>
      </c>
      <c r="H366" s="39"/>
      <c r="Q366" s="39">
        <v>1.913</v>
      </c>
    </row>
    <row r="367" spans="1:17" s="2" customFormat="1" ht="14.25" x14ac:dyDescent="0.25">
      <c r="A367" s="39">
        <v>332</v>
      </c>
      <c r="B367" s="40" t="s">
        <v>904</v>
      </c>
      <c r="C367" s="33" t="s">
        <v>905</v>
      </c>
      <c r="D367" s="39">
        <v>3.8290000000000002</v>
      </c>
      <c r="E367" s="33" t="s">
        <v>230</v>
      </c>
      <c r="F367" s="57" t="s">
        <v>4159</v>
      </c>
      <c r="G367" s="33" t="s">
        <v>906</v>
      </c>
      <c r="H367" s="39"/>
      <c r="Q367" s="39">
        <v>3.8290000000000002</v>
      </c>
    </row>
    <row r="368" spans="1:17" s="2" customFormat="1" ht="14.25" x14ac:dyDescent="0.25">
      <c r="A368" s="39">
        <v>333</v>
      </c>
      <c r="B368" s="40" t="s">
        <v>907</v>
      </c>
      <c r="C368" s="33" t="s">
        <v>908</v>
      </c>
      <c r="D368" s="39">
        <v>6.2439999999999998</v>
      </c>
      <c r="E368" s="33" t="s">
        <v>909</v>
      </c>
      <c r="F368" s="57" t="s">
        <v>4160</v>
      </c>
      <c r="G368" s="33" t="s">
        <v>910</v>
      </c>
      <c r="H368" s="39"/>
      <c r="M368" s="39">
        <v>6.2439999999999998</v>
      </c>
    </row>
    <row r="369" spans="1:18" s="2" customFormat="1" ht="14.25" x14ac:dyDescent="0.25">
      <c r="A369" s="39">
        <v>334</v>
      </c>
      <c r="B369" s="40" t="s">
        <v>911</v>
      </c>
      <c r="C369" s="33" t="s">
        <v>912</v>
      </c>
      <c r="D369" s="39">
        <v>1.127</v>
      </c>
      <c r="E369" s="33" t="s">
        <v>909</v>
      </c>
      <c r="F369" s="57" t="s">
        <v>4159</v>
      </c>
      <c r="G369" s="33" t="s">
        <v>913</v>
      </c>
      <c r="H369" s="39"/>
      <c r="M369" s="39">
        <v>1.127</v>
      </c>
    </row>
    <row r="370" spans="1:18" s="2" customFormat="1" ht="14.25" x14ac:dyDescent="0.25">
      <c r="A370" s="39">
        <v>335</v>
      </c>
      <c r="B370" s="40" t="s">
        <v>914</v>
      </c>
      <c r="C370" s="33" t="s">
        <v>915</v>
      </c>
      <c r="D370" s="39">
        <v>1.617</v>
      </c>
      <c r="E370" s="33" t="s">
        <v>909</v>
      </c>
      <c r="F370" s="57" t="s">
        <v>4158</v>
      </c>
      <c r="G370" s="33" t="s">
        <v>916</v>
      </c>
      <c r="H370" s="39"/>
      <c r="M370" s="39">
        <v>1.617</v>
      </c>
    </row>
    <row r="371" spans="1:18" s="2" customFormat="1" ht="14.25" x14ac:dyDescent="0.25">
      <c r="A371" s="39">
        <v>336</v>
      </c>
      <c r="B371" s="40" t="s">
        <v>917</v>
      </c>
      <c r="C371" s="33" t="s">
        <v>918</v>
      </c>
      <c r="D371" s="39">
        <v>3.86</v>
      </c>
      <c r="E371" s="33" t="s">
        <v>909</v>
      </c>
      <c r="F371" s="57" t="s">
        <v>4158</v>
      </c>
      <c r="G371" s="33" t="s">
        <v>919</v>
      </c>
      <c r="H371" s="39"/>
      <c r="M371" s="39">
        <v>3.86</v>
      </c>
    </row>
    <row r="372" spans="1:18" s="2" customFormat="1" ht="14.25" x14ac:dyDescent="0.25">
      <c r="A372" s="39">
        <v>337</v>
      </c>
      <c r="B372" s="40" t="s">
        <v>920</v>
      </c>
      <c r="C372" s="33" t="s">
        <v>921</v>
      </c>
      <c r="D372" s="39">
        <v>1.651</v>
      </c>
      <c r="E372" s="33" t="s">
        <v>909</v>
      </c>
      <c r="F372" s="57" t="s">
        <v>4159</v>
      </c>
      <c r="G372" s="33" t="s">
        <v>922</v>
      </c>
      <c r="H372" s="39"/>
      <c r="M372" s="39">
        <v>1.651</v>
      </c>
    </row>
    <row r="373" spans="1:18" s="2" customFormat="1" ht="14.25" x14ac:dyDescent="0.25">
      <c r="A373" s="39">
        <v>338</v>
      </c>
      <c r="B373" s="40" t="s">
        <v>923</v>
      </c>
      <c r="C373" s="33" t="s">
        <v>924</v>
      </c>
      <c r="D373" s="39">
        <v>1.492</v>
      </c>
      <c r="E373" s="33" t="s">
        <v>909</v>
      </c>
      <c r="F373" s="57" t="s">
        <v>4158</v>
      </c>
      <c r="G373" s="33" t="s">
        <v>925</v>
      </c>
      <c r="H373" s="39"/>
      <c r="M373" s="39">
        <v>1.492</v>
      </c>
    </row>
    <row r="374" spans="1:18" s="2" customFormat="1" ht="14.25" x14ac:dyDescent="0.25">
      <c r="A374" s="39">
        <v>339</v>
      </c>
      <c r="B374" s="40" t="s">
        <v>926</v>
      </c>
      <c r="C374" s="33" t="s">
        <v>927</v>
      </c>
      <c r="D374" s="58">
        <v>0.26549030802000001</v>
      </c>
      <c r="E374" s="33" t="s">
        <v>909</v>
      </c>
      <c r="F374" s="57" t="s">
        <v>4158</v>
      </c>
      <c r="G374" s="33"/>
      <c r="H374" s="39"/>
      <c r="M374" s="58">
        <v>0.26549030802000001</v>
      </c>
    </row>
    <row r="375" spans="1:18" s="2" customFormat="1" ht="14.25" x14ac:dyDescent="0.25">
      <c r="A375" s="39">
        <v>340</v>
      </c>
      <c r="B375" s="40" t="s">
        <v>928</v>
      </c>
      <c r="C375" s="33" t="s">
        <v>929</v>
      </c>
      <c r="D375" s="39">
        <v>5.7009999999999996</v>
      </c>
      <c r="E375" s="33" t="s">
        <v>909</v>
      </c>
      <c r="F375" s="57" t="s">
        <v>4158</v>
      </c>
      <c r="G375" s="33" t="s">
        <v>930</v>
      </c>
      <c r="H375" s="39"/>
      <c r="M375" s="39">
        <v>5.7009999999999996</v>
      </c>
    </row>
    <row r="376" spans="1:18" s="2" customFormat="1" ht="14.25" x14ac:dyDescent="0.25">
      <c r="A376" s="110">
        <v>341</v>
      </c>
      <c r="B376" s="123" t="s">
        <v>931</v>
      </c>
      <c r="C376" s="112" t="s">
        <v>932</v>
      </c>
      <c r="D376" s="39">
        <v>3.3759999999999999</v>
      </c>
      <c r="E376" s="112" t="s">
        <v>909</v>
      </c>
      <c r="F376" s="57" t="s">
        <v>4159</v>
      </c>
      <c r="G376" s="33" t="s">
        <v>4070</v>
      </c>
      <c r="H376" s="39"/>
      <c r="M376" s="39">
        <v>3.3759999999999999</v>
      </c>
    </row>
    <row r="377" spans="1:18" s="2" customFormat="1" ht="14.25" x14ac:dyDescent="0.25">
      <c r="A377" s="111"/>
      <c r="B377" s="124"/>
      <c r="C377" s="113"/>
      <c r="D377" s="39">
        <v>3.5179999999999998</v>
      </c>
      <c r="E377" s="113"/>
      <c r="F377" s="57" t="s">
        <v>4159</v>
      </c>
      <c r="G377" s="33" t="s">
        <v>4069</v>
      </c>
      <c r="H377" s="39"/>
      <c r="M377" s="39">
        <v>3.5179999999999998</v>
      </c>
    </row>
    <row r="378" spans="1:18" s="2" customFormat="1" ht="14.25" x14ac:dyDescent="0.25">
      <c r="A378" s="39">
        <v>342</v>
      </c>
      <c r="B378" s="40" t="s">
        <v>933</v>
      </c>
      <c r="C378" s="33" t="s">
        <v>934</v>
      </c>
      <c r="D378" s="39">
        <v>2.1960000000000002</v>
      </c>
      <c r="E378" s="33" t="s">
        <v>909</v>
      </c>
      <c r="F378" s="57" t="s">
        <v>4159</v>
      </c>
      <c r="G378" s="33" t="s">
        <v>935</v>
      </c>
      <c r="H378" s="39"/>
      <c r="M378" s="39">
        <v>2.1960000000000002</v>
      </c>
    </row>
    <row r="379" spans="1:18" s="2" customFormat="1" ht="14.25" x14ac:dyDescent="0.25">
      <c r="A379" s="39">
        <v>343</v>
      </c>
      <c r="B379" s="40" t="s">
        <v>936</v>
      </c>
      <c r="C379" s="33" t="s">
        <v>937</v>
      </c>
      <c r="D379" s="39">
        <v>0.36299999999999999</v>
      </c>
      <c r="E379" s="33" t="s">
        <v>909</v>
      </c>
      <c r="F379" s="57" t="s">
        <v>4158</v>
      </c>
      <c r="G379" s="33" t="s">
        <v>938</v>
      </c>
      <c r="H379" s="39"/>
      <c r="M379" s="39">
        <v>0.36299999999999999</v>
      </c>
    </row>
    <row r="380" spans="1:18" s="2" customFormat="1" ht="14.25" x14ac:dyDescent="0.25">
      <c r="A380" s="39">
        <v>344</v>
      </c>
      <c r="B380" s="40" t="s">
        <v>939</v>
      </c>
      <c r="C380" s="33" t="s">
        <v>940</v>
      </c>
      <c r="D380" s="39">
        <v>5.5389999999999997</v>
      </c>
      <c r="E380" s="33" t="s">
        <v>909</v>
      </c>
      <c r="F380" s="57" t="s">
        <v>4159</v>
      </c>
      <c r="G380" s="33" t="s">
        <v>941</v>
      </c>
      <c r="H380" s="39"/>
      <c r="M380" s="39">
        <v>5.5389999999999997</v>
      </c>
    </row>
    <row r="381" spans="1:18" s="2" customFormat="1" ht="14.25" x14ac:dyDescent="0.25">
      <c r="A381" s="39">
        <v>345</v>
      </c>
      <c r="B381" s="40" t="s">
        <v>942</v>
      </c>
      <c r="C381" s="33" t="s">
        <v>943</v>
      </c>
      <c r="D381" s="39">
        <v>0.82699999999999996</v>
      </c>
      <c r="E381" s="33" t="s">
        <v>909</v>
      </c>
      <c r="F381" s="57" t="s">
        <v>4159</v>
      </c>
      <c r="G381" s="33" t="s">
        <v>944</v>
      </c>
      <c r="H381" s="39"/>
      <c r="M381" s="39">
        <v>0.82699999999999996</v>
      </c>
    </row>
    <row r="382" spans="1:18" s="2" customFormat="1" ht="14.25" x14ac:dyDescent="0.25">
      <c r="A382" s="39">
        <v>346</v>
      </c>
      <c r="B382" s="40" t="s">
        <v>945</v>
      </c>
      <c r="C382" s="33" t="s">
        <v>946</v>
      </c>
      <c r="D382" s="39">
        <v>1.252</v>
      </c>
      <c r="E382" s="33" t="s">
        <v>909</v>
      </c>
      <c r="F382" s="57" t="s">
        <v>4158</v>
      </c>
      <c r="G382" s="33" t="s">
        <v>947</v>
      </c>
      <c r="H382" s="39"/>
      <c r="M382" s="39">
        <v>1.252</v>
      </c>
    </row>
    <row r="383" spans="1:18" s="2" customFormat="1" ht="14.25" x14ac:dyDescent="0.25">
      <c r="A383" s="39">
        <v>347</v>
      </c>
      <c r="B383" s="40" t="s">
        <v>948</v>
      </c>
      <c r="C383" s="33" t="s">
        <v>949</v>
      </c>
      <c r="D383" s="39">
        <v>5.3280000000000003</v>
      </c>
      <c r="E383" s="33" t="s">
        <v>909</v>
      </c>
      <c r="F383" s="57" t="s">
        <v>4160</v>
      </c>
      <c r="G383" s="33" t="s">
        <v>950</v>
      </c>
      <c r="H383" s="39"/>
      <c r="M383" s="39">
        <v>5.3280000000000003</v>
      </c>
    </row>
    <row r="384" spans="1:18" s="2" customFormat="1" ht="14.25" x14ac:dyDescent="0.25">
      <c r="A384" s="39">
        <v>348</v>
      </c>
      <c r="B384" s="40" t="s">
        <v>948</v>
      </c>
      <c r="C384" s="33" t="s">
        <v>949</v>
      </c>
      <c r="D384" s="39">
        <v>1.381</v>
      </c>
      <c r="E384" s="33" t="s">
        <v>951</v>
      </c>
      <c r="F384" s="57" t="s">
        <v>4160</v>
      </c>
      <c r="G384" s="33" t="s">
        <v>952</v>
      </c>
      <c r="H384" s="39"/>
      <c r="M384" s="39"/>
      <c r="R384" s="39">
        <v>1.381</v>
      </c>
    </row>
    <row r="385" spans="1:18" s="2" customFormat="1" ht="14.25" x14ac:dyDescent="0.25">
      <c r="A385" s="39">
        <v>349</v>
      </c>
      <c r="B385" s="40" t="s">
        <v>953</v>
      </c>
      <c r="C385" s="33" t="s">
        <v>954</v>
      </c>
      <c r="D385" s="39">
        <v>0.70599999999999996</v>
      </c>
      <c r="E385" s="33" t="s">
        <v>951</v>
      </c>
      <c r="F385" s="57" t="s">
        <v>4159</v>
      </c>
      <c r="G385" s="33" t="s">
        <v>955</v>
      </c>
      <c r="H385" s="39"/>
      <c r="M385" s="39"/>
      <c r="R385" s="39">
        <v>0.70599999999999996</v>
      </c>
    </row>
    <row r="386" spans="1:18" s="2" customFormat="1" ht="14.25" x14ac:dyDescent="0.25">
      <c r="A386" s="39">
        <v>350</v>
      </c>
      <c r="B386" s="40" t="s">
        <v>956</v>
      </c>
      <c r="C386" s="33" t="s">
        <v>957</v>
      </c>
      <c r="D386" s="39">
        <v>0.35199999999999998</v>
      </c>
      <c r="E386" s="33" t="s">
        <v>909</v>
      </c>
      <c r="F386" s="57" t="s">
        <v>4159</v>
      </c>
      <c r="G386" s="33" t="s">
        <v>958</v>
      </c>
      <c r="H386" s="39"/>
      <c r="M386" s="39">
        <v>0.35199999999999998</v>
      </c>
    </row>
    <row r="387" spans="1:18" s="2" customFormat="1" ht="14.25" x14ac:dyDescent="0.25">
      <c r="A387" s="39">
        <v>351</v>
      </c>
      <c r="B387" s="40" t="s">
        <v>959</v>
      </c>
      <c r="C387" s="33" t="s">
        <v>960</v>
      </c>
      <c r="D387" s="58">
        <v>4.2201716346899998</v>
      </c>
      <c r="E387" s="33" t="s">
        <v>909</v>
      </c>
      <c r="F387" s="57" t="s">
        <v>4160</v>
      </c>
      <c r="G387" s="33"/>
      <c r="H387" s="39"/>
      <c r="M387" s="58">
        <v>4.2201716346899998</v>
      </c>
    </row>
    <row r="388" spans="1:18" s="2" customFormat="1" ht="14.25" x14ac:dyDescent="0.25">
      <c r="A388" s="39">
        <v>352</v>
      </c>
      <c r="B388" s="40" t="s">
        <v>961</v>
      </c>
      <c r="C388" s="33" t="s">
        <v>962</v>
      </c>
      <c r="D388" s="39">
        <v>2.1579999999999999</v>
      </c>
      <c r="E388" s="33" t="s">
        <v>909</v>
      </c>
      <c r="F388" s="57" t="s">
        <v>4159</v>
      </c>
      <c r="G388" s="33" t="s">
        <v>963</v>
      </c>
      <c r="H388" s="39"/>
      <c r="M388" s="39">
        <v>2.1579999999999999</v>
      </c>
    </row>
    <row r="389" spans="1:18" s="2" customFormat="1" ht="14.25" x14ac:dyDescent="0.25">
      <c r="A389" s="39">
        <v>353</v>
      </c>
      <c r="B389" s="40" t="s">
        <v>964</v>
      </c>
      <c r="C389" s="33" t="s">
        <v>965</v>
      </c>
      <c r="D389" s="39">
        <v>1.004</v>
      </c>
      <c r="E389" s="33" t="s">
        <v>909</v>
      </c>
      <c r="F389" s="57" t="s">
        <v>4164</v>
      </c>
      <c r="G389" s="33" t="s">
        <v>966</v>
      </c>
      <c r="H389" s="39"/>
      <c r="M389" s="39">
        <v>1.004</v>
      </c>
    </row>
    <row r="390" spans="1:18" s="2" customFormat="1" ht="14.25" x14ac:dyDescent="0.25">
      <c r="A390" s="39">
        <v>354</v>
      </c>
      <c r="B390" s="40" t="s">
        <v>967</v>
      </c>
      <c r="C390" s="33" t="s">
        <v>968</v>
      </c>
      <c r="D390" s="39">
        <v>1.7130000000000001</v>
      </c>
      <c r="E390" s="33" t="s">
        <v>909</v>
      </c>
      <c r="F390" s="57" t="s">
        <v>4158</v>
      </c>
      <c r="G390" s="33" t="s">
        <v>969</v>
      </c>
      <c r="H390" s="39"/>
      <c r="M390" s="39">
        <v>1.7130000000000001</v>
      </c>
    </row>
    <row r="391" spans="1:18" s="2" customFormat="1" ht="14.25" x14ac:dyDescent="0.25">
      <c r="A391" s="39">
        <v>355</v>
      </c>
      <c r="B391" s="40" t="s">
        <v>970</v>
      </c>
      <c r="C391" s="33" t="s">
        <v>971</v>
      </c>
      <c r="D391" s="39">
        <v>1.0349999999999999</v>
      </c>
      <c r="E391" s="33" t="s">
        <v>909</v>
      </c>
      <c r="F391" s="57" t="s">
        <v>4159</v>
      </c>
      <c r="G391" s="33" t="s">
        <v>972</v>
      </c>
      <c r="H391" s="39"/>
      <c r="M391" s="39">
        <v>1.0349999999999999</v>
      </c>
    </row>
    <row r="392" spans="1:18" s="2" customFormat="1" ht="14.25" x14ac:dyDescent="0.25">
      <c r="A392" s="39">
        <v>356</v>
      </c>
      <c r="B392" s="40" t="s">
        <v>973</v>
      </c>
      <c r="C392" s="33" t="s">
        <v>974</v>
      </c>
      <c r="D392" s="39">
        <v>0.74299999999999999</v>
      </c>
      <c r="E392" s="33" t="s">
        <v>909</v>
      </c>
      <c r="F392" s="57" t="s">
        <v>4158</v>
      </c>
      <c r="G392" s="33" t="s">
        <v>975</v>
      </c>
      <c r="H392" s="39"/>
      <c r="M392" s="39">
        <v>0.74299999999999999</v>
      </c>
    </row>
    <row r="393" spans="1:18" s="2" customFormat="1" ht="14.25" x14ac:dyDescent="0.25">
      <c r="A393" s="39">
        <v>357</v>
      </c>
      <c r="B393" s="40" t="s">
        <v>976</v>
      </c>
      <c r="C393" s="33" t="s">
        <v>977</v>
      </c>
      <c r="D393" s="39">
        <v>7.1289999999999996</v>
      </c>
      <c r="E393" s="33" t="s">
        <v>909</v>
      </c>
      <c r="F393" s="57" t="s">
        <v>4160</v>
      </c>
      <c r="G393" s="33" t="s">
        <v>978</v>
      </c>
      <c r="H393" s="39"/>
      <c r="M393" s="39">
        <v>7.1289999999999996</v>
      </c>
    </row>
    <row r="394" spans="1:18" s="2" customFormat="1" ht="14.25" x14ac:dyDescent="0.25">
      <c r="A394" s="39">
        <v>358</v>
      </c>
      <c r="B394" s="40" t="s">
        <v>979</v>
      </c>
      <c r="C394" s="33" t="s">
        <v>980</v>
      </c>
      <c r="D394" s="39">
        <v>0.37</v>
      </c>
      <c r="E394" s="33" t="s">
        <v>909</v>
      </c>
      <c r="F394" s="57" t="s">
        <v>4158</v>
      </c>
      <c r="G394" s="33" t="s">
        <v>981</v>
      </c>
      <c r="H394" s="39"/>
      <c r="M394" s="39">
        <v>0.37</v>
      </c>
    </row>
    <row r="395" spans="1:18" s="2" customFormat="1" ht="14.25" x14ac:dyDescent="0.25">
      <c r="A395" s="39">
        <v>359</v>
      </c>
      <c r="B395" s="40" t="s">
        <v>982</v>
      </c>
      <c r="C395" s="33" t="s">
        <v>983</v>
      </c>
      <c r="D395" s="39">
        <v>1.0129999999999999</v>
      </c>
      <c r="E395" s="33" t="s">
        <v>909</v>
      </c>
      <c r="F395" s="57" t="s">
        <v>4164</v>
      </c>
      <c r="G395" s="33" t="s">
        <v>984</v>
      </c>
      <c r="H395" s="39"/>
      <c r="M395" s="39">
        <v>1.0129999999999999</v>
      </c>
    </row>
    <row r="396" spans="1:18" s="2" customFormat="1" ht="14.25" x14ac:dyDescent="0.25">
      <c r="A396" s="39">
        <v>360</v>
      </c>
      <c r="B396" s="40" t="s">
        <v>985</v>
      </c>
      <c r="C396" s="33" t="s">
        <v>986</v>
      </c>
      <c r="D396" s="39">
        <v>2.2589999999999999</v>
      </c>
      <c r="E396" s="33" t="s">
        <v>909</v>
      </c>
      <c r="F396" s="57" t="s">
        <v>4158</v>
      </c>
      <c r="G396" s="33" t="s">
        <v>987</v>
      </c>
      <c r="H396" s="39"/>
      <c r="M396" s="39">
        <v>2.2589999999999999</v>
      </c>
    </row>
    <row r="397" spans="1:18" s="2" customFormat="1" ht="14.25" x14ac:dyDescent="0.25">
      <c r="A397" s="110">
        <v>361</v>
      </c>
      <c r="B397" s="123" t="s">
        <v>988</v>
      </c>
      <c r="C397" s="112" t="s">
        <v>989</v>
      </c>
      <c r="D397" s="39">
        <v>0.68300000000000005</v>
      </c>
      <c r="E397" s="112" t="s">
        <v>909</v>
      </c>
      <c r="F397" s="57" t="s">
        <v>4158</v>
      </c>
      <c r="G397" s="33" t="s">
        <v>4072</v>
      </c>
      <c r="H397" s="39"/>
      <c r="M397" s="39">
        <v>0.68300000000000005</v>
      </c>
    </row>
    <row r="398" spans="1:18" s="2" customFormat="1" ht="14.25" x14ac:dyDescent="0.25">
      <c r="A398" s="111"/>
      <c r="B398" s="124"/>
      <c r="C398" s="113"/>
      <c r="D398" s="39">
        <v>0.72399999999999998</v>
      </c>
      <c r="E398" s="113"/>
      <c r="F398" s="57" t="s">
        <v>4158</v>
      </c>
      <c r="G398" s="33" t="s">
        <v>4071</v>
      </c>
      <c r="H398" s="39"/>
      <c r="M398" s="39">
        <v>0.72399999999999998</v>
      </c>
    </row>
    <row r="399" spans="1:18" s="2" customFormat="1" ht="14.25" x14ac:dyDescent="0.25">
      <c r="A399" s="39">
        <v>362</v>
      </c>
      <c r="B399" s="40" t="s">
        <v>990</v>
      </c>
      <c r="C399" s="33" t="s">
        <v>991</v>
      </c>
      <c r="D399" s="39">
        <v>2.5329999999999999</v>
      </c>
      <c r="E399" s="33" t="s">
        <v>909</v>
      </c>
      <c r="F399" s="57" t="s">
        <v>4159</v>
      </c>
      <c r="G399" s="33" t="s">
        <v>992</v>
      </c>
      <c r="H399" s="39"/>
      <c r="M399" s="39">
        <v>2.5329999999999999</v>
      </c>
    </row>
    <row r="400" spans="1:18" s="2" customFormat="1" ht="14.25" x14ac:dyDescent="0.25">
      <c r="A400" s="39">
        <v>363</v>
      </c>
      <c r="B400" s="40" t="s">
        <v>993</v>
      </c>
      <c r="C400" s="33" t="s">
        <v>994</v>
      </c>
      <c r="D400" s="39">
        <v>1.6379999999999999</v>
      </c>
      <c r="E400" s="33" t="s">
        <v>909</v>
      </c>
      <c r="F400" s="57" t="s">
        <v>4159</v>
      </c>
      <c r="G400" s="33" t="s">
        <v>995</v>
      </c>
      <c r="H400" s="39"/>
      <c r="M400" s="39">
        <v>1.6379999999999999</v>
      </c>
    </row>
    <row r="401" spans="1:13" s="2" customFormat="1" ht="14.25" x14ac:dyDescent="0.25">
      <c r="A401" s="39">
        <v>364</v>
      </c>
      <c r="B401" s="40" t="s">
        <v>996</v>
      </c>
      <c r="C401" s="33" t="s">
        <v>997</v>
      </c>
      <c r="D401" s="39">
        <v>1.405</v>
      </c>
      <c r="E401" s="33" t="s">
        <v>909</v>
      </c>
      <c r="F401" s="57" t="s">
        <v>4159</v>
      </c>
      <c r="G401" s="33" t="s">
        <v>998</v>
      </c>
      <c r="H401" s="39"/>
      <c r="M401" s="39">
        <v>1.405</v>
      </c>
    </row>
    <row r="402" spans="1:13" s="2" customFormat="1" ht="14.25" x14ac:dyDescent="0.25">
      <c r="A402" s="39">
        <v>365</v>
      </c>
      <c r="B402" s="40" t="s">
        <v>999</v>
      </c>
      <c r="C402" s="33" t="s">
        <v>1000</v>
      </c>
      <c r="D402" s="39">
        <v>3.55</v>
      </c>
      <c r="E402" s="33" t="s">
        <v>909</v>
      </c>
      <c r="F402" s="57" t="s">
        <v>4158</v>
      </c>
      <c r="G402" s="33" t="s">
        <v>1001</v>
      </c>
      <c r="H402" s="39"/>
      <c r="M402" s="39">
        <v>3.55</v>
      </c>
    </row>
    <row r="403" spans="1:13" s="2" customFormat="1" ht="14.25" x14ac:dyDescent="0.25">
      <c r="A403" s="39">
        <v>366</v>
      </c>
      <c r="B403" s="40" t="s">
        <v>1002</v>
      </c>
      <c r="C403" s="33" t="s">
        <v>1003</v>
      </c>
      <c r="D403" s="39">
        <v>2.5779999999999998</v>
      </c>
      <c r="E403" s="33" t="s">
        <v>909</v>
      </c>
      <c r="F403" s="57" t="s">
        <v>4159</v>
      </c>
      <c r="G403" s="33" t="s">
        <v>1004</v>
      </c>
      <c r="H403" s="39"/>
      <c r="M403" s="39">
        <v>2.5779999999999998</v>
      </c>
    </row>
    <row r="404" spans="1:13" s="2" customFormat="1" ht="14.25" x14ac:dyDescent="0.25">
      <c r="A404" s="39">
        <v>367</v>
      </c>
      <c r="B404" s="40" t="s">
        <v>1005</v>
      </c>
      <c r="C404" s="33" t="s">
        <v>1006</v>
      </c>
      <c r="D404" s="39">
        <v>4.71</v>
      </c>
      <c r="E404" s="33" t="s">
        <v>909</v>
      </c>
      <c r="F404" s="57" t="s">
        <v>4160</v>
      </c>
      <c r="G404" s="33" t="s">
        <v>1007</v>
      </c>
      <c r="H404" s="39"/>
      <c r="M404" s="39">
        <v>4.71</v>
      </c>
    </row>
    <row r="405" spans="1:13" s="2" customFormat="1" ht="14.25" x14ac:dyDescent="0.25">
      <c r="A405" s="39">
        <v>368</v>
      </c>
      <c r="B405" s="40" t="s">
        <v>1008</v>
      </c>
      <c r="C405" s="33" t="s">
        <v>1009</v>
      </c>
      <c r="D405" s="39">
        <v>1.2170000000000001</v>
      </c>
      <c r="E405" s="33" t="s">
        <v>909</v>
      </c>
      <c r="F405" s="57" t="s">
        <v>4159</v>
      </c>
      <c r="G405" s="33" t="s">
        <v>1010</v>
      </c>
      <c r="H405" s="39"/>
      <c r="M405" s="39">
        <v>1.2170000000000001</v>
      </c>
    </row>
    <row r="406" spans="1:13" s="2" customFormat="1" ht="14.25" x14ac:dyDescent="0.25">
      <c r="A406" s="39">
        <v>369</v>
      </c>
      <c r="B406" s="40" t="s">
        <v>1011</v>
      </c>
      <c r="C406" s="33" t="s">
        <v>1012</v>
      </c>
      <c r="D406" s="39">
        <v>3.2970000000000002</v>
      </c>
      <c r="E406" s="33" t="s">
        <v>909</v>
      </c>
      <c r="F406" s="57" t="s">
        <v>4158</v>
      </c>
      <c r="G406" s="33" t="s">
        <v>1013</v>
      </c>
      <c r="H406" s="39"/>
      <c r="M406" s="39">
        <v>3.2970000000000002</v>
      </c>
    </row>
    <row r="407" spans="1:13" s="2" customFormat="1" ht="14.25" x14ac:dyDescent="0.25">
      <c r="A407" s="110">
        <v>370</v>
      </c>
      <c r="B407" s="123" t="s">
        <v>1014</v>
      </c>
      <c r="C407" s="112" t="s">
        <v>1015</v>
      </c>
      <c r="D407" s="39">
        <v>1.6040000000000001</v>
      </c>
      <c r="E407" s="112" t="s">
        <v>909</v>
      </c>
      <c r="F407" s="57" t="s">
        <v>4159</v>
      </c>
      <c r="G407" s="33" t="s">
        <v>4073</v>
      </c>
      <c r="H407" s="39"/>
      <c r="M407" s="39">
        <v>1.6040000000000001</v>
      </c>
    </row>
    <row r="408" spans="1:13" s="2" customFormat="1" ht="14.25" x14ac:dyDescent="0.25">
      <c r="A408" s="111"/>
      <c r="B408" s="124"/>
      <c r="C408" s="113"/>
      <c r="D408" s="39">
        <v>0.59299999999999997</v>
      </c>
      <c r="E408" s="113"/>
      <c r="F408" s="57" t="s">
        <v>4159</v>
      </c>
      <c r="G408" s="33" t="s">
        <v>4074</v>
      </c>
      <c r="H408" s="39"/>
      <c r="M408" s="39">
        <v>0.59299999999999997</v>
      </c>
    </row>
    <row r="409" spans="1:13" s="2" customFormat="1" ht="14.25" x14ac:dyDescent="0.25">
      <c r="A409" s="110">
        <v>371</v>
      </c>
      <c r="B409" s="123" t="s">
        <v>1016</v>
      </c>
      <c r="C409" s="112" t="s">
        <v>1017</v>
      </c>
      <c r="D409" s="39">
        <v>2.4460000000000002</v>
      </c>
      <c r="E409" s="112" t="s">
        <v>909</v>
      </c>
      <c r="F409" s="57" t="s">
        <v>4158</v>
      </c>
      <c r="G409" s="33" t="s">
        <v>4076</v>
      </c>
      <c r="H409" s="39"/>
      <c r="M409" s="39">
        <v>2.4460000000000002</v>
      </c>
    </row>
    <row r="410" spans="1:13" s="2" customFormat="1" ht="14.25" x14ac:dyDescent="0.25">
      <c r="A410" s="111"/>
      <c r="B410" s="124"/>
      <c r="C410" s="113"/>
      <c r="D410" s="39">
        <v>3.6680000000000001</v>
      </c>
      <c r="E410" s="113"/>
      <c r="F410" s="57" t="s">
        <v>4158</v>
      </c>
      <c r="G410" s="33" t="s">
        <v>4075</v>
      </c>
      <c r="H410" s="39"/>
      <c r="M410" s="39">
        <v>3.6680000000000001</v>
      </c>
    </row>
    <row r="411" spans="1:13" s="2" customFormat="1" ht="14.25" x14ac:dyDescent="0.25">
      <c r="A411" s="39">
        <v>372</v>
      </c>
      <c r="B411" s="40" t="s">
        <v>1018</v>
      </c>
      <c r="C411" s="33" t="s">
        <v>1019</v>
      </c>
      <c r="D411" s="39">
        <v>2.286</v>
      </c>
      <c r="E411" s="33" t="s">
        <v>909</v>
      </c>
      <c r="F411" s="57" t="s">
        <v>4158</v>
      </c>
      <c r="G411" s="33" t="s">
        <v>1020</v>
      </c>
      <c r="H411" s="39"/>
      <c r="M411" s="39">
        <v>2.286</v>
      </c>
    </row>
    <row r="412" spans="1:13" s="2" customFormat="1" ht="14.25" x14ac:dyDescent="0.25">
      <c r="A412" s="110">
        <v>373</v>
      </c>
      <c r="B412" s="123" t="s">
        <v>1021</v>
      </c>
      <c r="C412" s="112" t="s">
        <v>1022</v>
      </c>
      <c r="D412" s="39">
        <v>0.878</v>
      </c>
      <c r="E412" s="112" t="s">
        <v>909</v>
      </c>
      <c r="F412" s="57" t="s">
        <v>4158</v>
      </c>
      <c r="G412" s="33" t="s">
        <v>4078</v>
      </c>
      <c r="H412" s="39"/>
      <c r="M412" s="39">
        <v>0.878</v>
      </c>
    </row>
    <row r="413" spans="1:13" s="2" customFormat="1" ht="14.25" x14ac:dyDescent="0.25">
      <c r="A413" s="111"/>
      <c r="B413" s="124"/>
      <c r="C413" s="113"/>
      <c r="D413" s="39">
        <v>0.72699999999999998</v>
      </c>
      <c r="E413" s="113"/>
      <c r="F413" s="57" t="s">
        <v>4158</v>
      </c>
      <c r="G413" s="33" t="s">
        <v>4077</v>
      </c>
      <c r="H413" s="39"/>
      <c r="M413" s="39">
        <v>0.72699999999999998</v>
      </c>
    </row>
    <row r="414" spans="1:13" s="2" customFormat="1" ht="14.25" x14ac:dyDescent="0.25">
      <c r="A414" s="39">
        <v>374</v>
      </c>
      <c r="B414" s="40" t="s">
        <v>1023</v>
      </c>
      <c r="C414" s="33" t="s">
        <v>1024</v>
      </c>
      <c r="D414" s="39">
        <v>4.093</v>
      </c>
      <c r="E414" s="33" t="s">
        <v>909</v>
      </c>
      <c r="F414" s="57" t="s">
        <v>4158</v>
      </c>
      <c r="G414" s="33" t="s">
        <v>1025</v>
      </c>
      <c r="H414" s="39"/>
      <c r="M414" s="39">
        <v>4.093</v>
      </c>
    </row>
    <row r="415" spans="1:13" s="2" customFormat="1" ht="14.25" x14ac:dyDescent="0.25">
      <c r="A415" s="39">
        <v>375</v>
      </c>
      <c r="B415" s="40" t="s">
        <v>1026</v>
      </c>
      <c r="C415" s="33" t="s">
        <v>1027</v>
      </c>
      <c r="D415" s="39">
        <v>0.80300000000000005</v>
      </c>
      <c r="E415" s="33" t="s">
        <v>909</v>
      </c>
      <c r="F415" s="57" t="s">
        <v>4158</v>
      </c>
      <c r="G415" s="33" t="s">
        <v>1028</v>
      </c>
      <c r="H415" s="39"/>
      <c r="M415" s="39">
        <v>0.80300000000000005</v>
      </c>
    </row>
    <row r="416" spans="1:13" s="2" customFormat="1" ht="14.25" x14ac:dyDescent="0.25">
      <c r="A416" s="39">
        <v>376</v>
      </c>
      <c r="B416" s="40" t="s">
        <v>1029</v>
      </c>
      <c r="C416" s="33" t="s">
        <v>1030</v>
      </c>
      <c r="D416" s="39">
        <v>0.76300000000000001</v>
      </c>
      <c r="E416" s="33" t="s">
        <v>909</v>
      </c>
      <c r="F416" s="57" t="s">
        <v>4158</v>
      </c>
      <c r="G416" s="33" t="s">
        <v>1031</v>
      </c>
      <c r="H416" s="39"/>
      <c r="M416" s="39">
        <v>0.76300000000000001</v>
      </c>
    </row>
    <row r="417" spans="1:25" s="2" customFormat="1" ht="14.25" x14ac:dyDescent="0.25">
      <c r="A417" s="39">
        <v>377</v>
      </c>
      <c r="B417" s="40" t="s">
        <v>1032</v>
      </c>
      <c r="C417" s="33" t="s">
        <v>1033</v>
      </c>
      <c r="D417" s="39">
        <v>0.90300000000000002</v>
      </c>
      <c r="E417" s="33" t="s">
        <v>909</v>
      </c>
      <c r="F417" s="57" t="s">
        <v>4164</v>
      </c>
      <c r="G417" s="33" t="s">
        <v>1034</v>
      </c>
      <c r="H417" s="39"/>
      <c r="M417" s="39">
        <v>0.90300000000000002</v>
      </c>
    </row>
    <row r="418" spans="1:25" s="2" customFormat="1" ht="14.25" x14ac:dyDescent="0.25">
      <c r="A418" s="39">
        <v>378</v>
      </c>
      <c r="B418" s="40" t="s">
        <v>1035</v>
      </c>
      <c r="C418" s="33" t="s">
        <v>1036</v>
      </c>
      <c r="D418" s="39">
        <v>1.111</v>
      </c>
      <c r="E418" s="33" t="s">
        <v>909</v>
      </c>
      <c r="F418" s="57" t="s">
        <v>4159</v>
      </c>
      <c r="G418" s="33" t="s">
        <v>1037</v>
      </c>
      <c r="H418" s="39"/>
      <c r="M418" s="39">
        <v>1.111</v>
      </c>
    </row>
    <row r="419" spans="1:25" s="2" customFormat="1" ht="14.25" x14ac:dyDescent="0.25">
      <c r="A419" s="39">
        <v>379</v>
      </c>
      <c r="B419" s="40" t="s">
        <v>1038</v>
      </c>
      <c r="C419" s="33" t="s">
        <v>1039</v>
      </c>
      <c r="D419" s="39">
        <v>2.0760000000000001</v>
      </c>
      <c r="E419" s="33" t="s">
        <v>909</v>
      </c>
      <c r="F419" s="57" t="s">
        <v>4158</v>
      </c>
      <c r="G419" s="33" t="s">
        <v>1040</v>
      </c>
      <c r="H419" s="39"/>
      <c r="M419" s="39">
        <v>2.0760000000000001</v>
      </c>
    </row>
    <row r="420" spans="1:25" s="2" customFormat="1" ht="14.25" x14ac:dyDescent="0.25">
      <c r="A420" s="39">
        <v>380</v>
      </c>
      <c r="B420" s="40" t="s">
        <v>1041</v>
      </c>
      <c r="C420" s="33" t="s">
        <v>1042</v>
      </c>
      <c r="D420" s="39">
        <v>2.79</v>
      </c>
      <c r="E420" s="33" t="s">
        <v>230</v>
      </c>
      <c r="F420" s="57" t="s">
        <v>4160</v>
      </c>
      <c r="G420" s="33" t="s">
        <v>1043</v>
      </c>
      <c r="H420" s="39"/>
      <c r="M420" s="39"/>
      <c r="Q420" s="39">
        <v>2.79</v>
      </c>
    </row>
    <row r="421" spans="1:25" s="2" customFormat="1" ht="14.25" x14ac:dyDescent="0.25">
      <c r="A421" s="39">
        <v>381</v>
      </c>
      <c r="B421" s="40" t="s">
        <v>1041</v>
      </c>
      <c r="C421" s="33" t="s">
        <v>1042</v>
      </c>
      <c r="D421" s="39">
        <v>1.4079999999999999</v>
      </c>
      <c r="E421" s="33" t="s">
        <v>909</v>
      </c>
      <c r="F421" s="57" t="s">
        <v>4160</v>
      </c>
      <c r="G421" s="33" t="s">
        <v>1044</v>
      </c>
      <c r="H421" s="39"/>
      <c r="M421" s="39">
        <v>1.4079999999999999</v>
      </c>
    </row>
    <row r="422" spans="1:25" s="2" customFormat="1" ht="14.25" x14ac:dyDescent="0.25">
      <c r="A422" s="39">
        <v>382</v>
      </c>
      <c r="B422" s="40" t="s">
        <v>1045</v>
      </c>
      <c r="C422" s="33" t="s">
        <v>1046</v>
      </c>
      <c r="D422" s="39">
        <v>0.38900000000000001</v>
      </c>
      <c r="E422" s="33" t="s">
        <v>909</v>
      </c>
      <c r="F422" s="57" t="s">
        <v>4160</v>
      </c>
      <c r="G422" s="33" t="s">
        <v>1047</v>
      </c>
      <c r="H422" s="39"/>
      <c r="M422" s="39">
        <v>0.38900000000000001</v>
      </c>
    </row>
    <row r="423" spans="1:25" s="2" customFormat="1" ht="14.25" x14ac:dyDescent="0.25">
      <c r="A423" s="39">
        <v>383</v>
      </c>
      <c r="B423" s="40" t="s">
        <v>1048</v>
      </c>
      <c r="C423" s="33" t="s">
        <v>1049</v>
      </c>
      <c r="D423" s="58">
        <v>1.02922144679</v>
      </c>
      <c r="E423" s="33" t="s">
        <v>909</v>
      </c>
      <c r="F423" s="57" t="s">
        <v>4158</v>
      </c>
      <c r="G423" s="33"/>
      <c r="H423" s="39"/>
      <c r="M423" s="58">
        <v>1.02922144679</v>
      </c>
    </row>
    <row r="424" spans="1:25" s="2" customFormat="1" ht="14.25" x14ac:dyDescent="0.25">
      <c r="A424" s="39">
        <v>384</v>
      </c>
      <c r="B424" s="40" t="s">
        <v>1050</v>
      </c>
      <c r="C424" s="33" t="s">
        <v>1051</v>
      </c>
      <c r="D424" s="58">
        <v>0.62979533338399996</v>
      </c>
      <c r="E424" s="33" t="s">
        <v>909</v>
      </c>
      <c r="F424" s="57" t="s">
        <v>4158</v>
      </c>
      <c r="G424" s="33"/>
      <c r="H424" s="39"/>
      <c r="M424" s="58">
        <v>0.62979533338399996</v>
      </c>
    </row>
    <row r="425" spans="1:25" s="2" customFormat="1" ht="14.25" x14ac:dyDescent="0.25">
      <c r="A425" s="39">
        <v>385</v>
      </c>
      <c r="B425" s="40" t="s">
        <v>1052</v>
      </c>
      <c r="C425" s="33" t="s">
        <v>1053</v>
      </c>
      <c r="D425" s="58">
        <v>0.70168018652899999</v>
      </c>
      <c r="E425" s="33" t="s">
        <v>909</v>
      </c>
      <c r="F425" s="57" t="s">
        <v>4158</v>
      </c>
      <c r="G425" s="33"/>
      <c r="H425" s="39"/>
      <c r="M425" s="58">
        <v>0.70168018652899999</v>
      </c>
    </row>
    <row r="426" spans="1:25" s="2" customFormat="1" ht="14.25" x14ac:dyDescent="0.25">
      <c r="A426" s="39">
        <v>386</v>
      </c>
      <c r="B426" s="40" t="s">
        <v>1054</v>
      </c>
      <c r="C426" s="33" t="s">
        <v>1055</v>
      </c>
      <c r="D426" s="39">
        <v>1.335</v>
      </c>
      <c r="E426" s="33" t="s">
        <v>16</v>
      </c>
      <c r="F426" s="57" t="s">
        <v>4160</v>
      </c>
      <c r="G426" s="33" t="s">
        <v>1056</v>
      </c>
      <c r="H426" s="39"/>
      <c r="I426" s="39">
        <v>1.335</v>
      </c>
      <c r="Y426" s="2">
        <f>I426</f>
        <v>1.335</v>
      </c>
    </row>
    <row r="427" spans="1:25" s="2" customFormat="1" ht="14.25" x14ac:dyDescent="0.25">
      <c r="A427" s="39">
        <v>387</v>
      </c>
      <c r="B427" s="40" t="s">
        <v>1054</v>
      </c>
      <c r="C427" s="33" t="s">
        <v>1055</v>
      </c>
      <c r="D427" s="58">
        <v>1.26658985742E-2</v>
      </c>
      <c r="E427" s="33" t="s">
        <v>10</v>
      </c>
      <c r="F427" s="57" t="s">
        <v>4158</v>
      </c>
      <c r="G427" s="33"/>
      <c r="H427" s="39"/>
      <c r="O427" s="58">
        <v>1.26658985742E-2</v>
      </c>
    </row>
    <row r="428" spans="1:25" s="2" customFormat="1" ht="25.5" x14ac:dyDescent="0.25">
      <c r="A428" s="39">
        <v>388</v>
      </c>
      <c r="B428" s="40" t="s">
        <v>1057</v>
      </c>
      <c r="C428" s="33" t="s">
        <v>1058</v>
      </c>
      <c r="D428" s="39">
        <v>0.59399999999999997</v>
      </c>
      <c r="E428" s="33" t="s">
        <v>37</v>
      </c>
      <c r="F428" s="57" t="s">
        <v>4159</v>
      </c>
      <c r="G428" s="33" t="s">
        <v>1059</v>
      </c>
      <c r="H428" s="39"/>
      <c r="L428" s="39">
        <v>0.59399999999999997</v>
      </c>
    </row>
    <row r="429" spans="1:25" s="2" customFormat="1" ht="14.25" x14ac:dyDescent="0.25">
      <c r="A429" s="39">
        <v>389</v>
      </c>
      <c r="B429" s="40" t="s">
        <v>1060</v>
      </c>
      <c r="C429" s="33" t="s">
        <v>1061</v>
      </c>
      <c r="D429" s="39">
        <v>0.111</v>
      </c>
      <c r="E429" s="33" t="s">
        <v>33</v>
      </c>
      <c r="F429" s="57" t="s">
        <v>4159</v>
      </c>
      <c r="G429" s="33" t="s">
        <v>1062</v>
      </c>
      <c r="H429" s="39"/>
      <c r="J429" s="39">
        <v>0.111</v>
      </c>
    </row>
    <row r="430" spans="1:25" s="2" customFormat="1" ht="14.25" x14ac:dyDescent="0.25">
      <c r="A430" s="39">
        <v>390</v>
      </c>
      <c r="B430" s="40" t="s">
        <v>1063</v>
      </c>
      <c r="C430" s="33" t="s">
        <v>1064</v>
      </c>
      <c r="D430" s="58">
        <v>0.21114250552800001</v>
      </c>
      <c r="E430" s="33" t="s">
        <v>33</v>
      </c>
      <c r="F430" s="57" t="s">
        <v>4158</v>
      </c>
      <c r="G430" s="33"/>
      <c r="H430" s="39"/>
      <c r="J430" s="58">
        <v>0.21114250552800001</v>
      </c>
    </row>
    <row r="431" spans="1:25" s="2" customFormat="1" ht="14.25" x14ac:dyDescent="0.25">
      <c r="A431" s="39">
        <v>391</v>
      </c>
      <c r="B431" s="40" t="s">
        <v>1065</v>
      </c>
      <c r="C431" s="33" t="s">
        <v>1066</v>
      </c>
      <c r="D431" s="58">
        <v>1.5166969555500001</v>
      </c>
      <c r="E431" s="33" t="s">
        <v>33</v>
      </c>
      <c r="F431" s="57" t="s">
        <v>4158</v>
      </c>
      <c r="G431" s="33"/>
      <c r="H431" s="39"/>
      <c r="J431" s="58">
        <v>1.5166969555500001</v>
      </c>
    </row>
    <row r="432" spans="1:25" s="2" customFormat="1" ht="14.25" x14ac:dyDescent="0.25">
      <c r="A432" s="39">
        <v>392</v>
      </c>
      <c r="B432" s="40" t="s">
        <v>1067</v>
      </c>
      <c r="C432" s="33" t="s">
        <v>1068</v>
      </c>
      <c r="D432" s="39">
        <v>0.58099999999999996</v>
      </c>
      <c r="E432" s="33" t="s">
        <v>33</v>
      </c>
      <c r="F432" s="57" t="s">
        <v>4159</v>
      </c>
      <c r="G432" s="33" t="s">
        <v>1069</v>
      </c>
      <c r="H432" s="39"/>
      <c r="J432" s="39">
        <v>0.58099999999999996</v>
      </c>
    </row>
    <row r="433" spans="1:14" s="2" customFormat="1" ht="14.25" x14ac:dyDescent="0.25">
      <c r="A433" s="39">
        <v>393</v>
      </c>
      <c r="B433" s="40" t="s">
        <v>1070</v>
      </c>
      <c r="C433" s="33" t="s">
        <v>1071</v>
      </c>
      <c r="D433" s="39">
        <v>0.56599999999999995</v>
      </c>
      <c r="E433" s="33" t="s">
        <v>33</v>
      </c>
      <c r="F433" s="57" t="s">
        <v>4159</v>
      </c>
      <c r="G433" s="33" t="s">
        <v>1072</v>
      </c>
      <c r="H433" s="39"/>
      <c r="J433" s="39">
        <v>0.56599999999999995</v>
      </c>
    </row>
    <row r="434" spans="1:14" s="2" customFormat="1" ht="14.25" x14ac:dyDescent="0.25">
      <c r="A434" s="39">
        <v>394</v>
      </c>
      <c r="B434" s="40" t="s">
        <v>1073</v>
      </c>
      <c r="C434" s="33" t="s">
        <v>1074</v>
      </c>
      <c r="D434" s="39">
        <v>0.28599999999999998</v>
      </c>
      <c r="E434" s="33" t="s">
        <v>33</v>
      </c>
      <c r="F434" s="57" t="s">
        <v>4159</v>
      </c>
      <c r="G434" s="33" t="s">
        <v>1075</v>
      </c>
      <c r="H434" s="39"/>
      <c r="J434" s="39">
        <v>0.28599999999999998</v>
      </c>
    </row>
    <row r="435" spans="1:14" s="2" customFormat="1" ht="14.25" x14ac:dyDescent="0.25">
      <c r="A435" s="39">
        <v>395</v>
      </c>
      <c r="B435" s="40" t="s">
        <v>1076</v>
      </c>
      <c r="C435" s="33" t="s">
        <v>1077</v>
      </c>
      <c r="D435" s="39">
        <v>0.437</v>
      </c>
      <c r="E435" s="33" t="s">
        <v>33</v>
      </c>
      <c r="F435" s="57" t="s">
        <v>4159</v>
      </c>
      <c r="G435" s="33" t="s">
        <v>1078</v>
      </c>
      <c r="H435" s="39"/>
      <c r="J435" s="39">
        <v>0.437</v>
      </c>
    </row>
    <row r="436" spans="1:14" s="2" customFormat="1" ht="14.25" x14ac:dyDescent="0.25">
      <c r="A436" s="39">
        <v>396</v>
      </c>
      <c r="B436" s="40" t="s">
        <v>1079</v>
      </c>
      <c r="C436" s="33" t="s">
        <v>1080</v>
      </c>
      <c r="D436" s="39">
        <v>0.89500000000000002</v>
      </c>
      <c r="E436" s="33" t="s">
        <v>556</v>
      </c>
      <c r="F436" s="57" t="s">
        <v>4159</v>
      </c>
      <c r="G436" s="33" t="s">
        <v>1081</v>
      </c>
      <c r="H436" s="39"/>
      <c r="N436" s="39">
        <v>0.89500000000000002</v>
      </c>
    </row>
    <row r="437" spans="1:14" s="2" customFormat="1" ht="14.25" x14ac:dyDescent="0.25">
      <c r="A437" s="39">
        <v>397</v>
      </c>
      <c r="B437" s="40" t="s">
        <v>1082</v>
      </c>
      <c r="C437" s="33" t="s">
        <v>1083</v>
      </c>
      <c r="D437" s="39">
        <v>1.052</v>
      </c>
      <c r="E437" s="33" t="s">
        <v>556</v>
      </c>
      <c r="F437" s="57" t="s">
        <v>4159</v>
      </c>
      <c r="G437" s="33" t="s">
        <v>1084</v>
      </c>
      <c r="H437" s="39"/>
      <c r="N437" s="39">
        <v>1.052</v>
      </c>
    </row>
    <row r="438" spans="1:14" s="2" customFormat="1" ht="14.25" x14ac:dyDescent="0.25">
      <c r="A438" s="39">
        <v>398</v>
      </c>
      <c r="B438" s="40" t="s">
        <v>1085</v>
      </c>
      <c r="C438" s="33" t="s">
        <v>1086</v>
      </c>
      <c r="D438" s="39">
        <v>0.193</v>
      </c>
      <c r="E438" s="33" t="s">
        <v>567</v>
      </c>
      <c r="F438" s="57" t="s">
        <v>4159</v>
      </c>
      <c r="G438" s="33" t="s">
        <v>1087</v>
      </c>
      <c r="H438" s="39"/>
    </row>
    <row r="439" spans="1:14" s="2" customFormat="1" ht="14.25" x14ac:dyDescent="0.25">
      <c r="A439" s="39">
        <v>399</v>
      </c>
      <c r="B439" s="40" t="s">
        <v>1088</v>
      </c>
      <c r="C439" s="33" t="s">
        <v>1089</v>
      </c>
      <c r="D439" s="39">
        <v>0.81399999999999995</v>
      </c>
      <c r="E439" s="33" t="s">
        <v>33</v>
      </c>
      <c r="F439" s="57" t="s">
        <v>4159</v>
      </c>
      <c r="G439" s="33" t="s">
        <v>1090</v>
      </c>
      <c r="H439" s="39"/>
      <c r="J439" s="39">
        <v>0.81399999999999995</v>
      </c>
    </row>
    <row r="440" spans="1:14" s="2" customFormat="1" ht="14.25" x14ac:dyDescent="0.25">
      <c r="A440" s="39">
        <v>400</v>
      </c>
      <c r="B440" s="40" t="s">
        <v>1091</v>
      </c>
      <c r="C440" s="33" t="s">
        <v>398</v>
      </c>
      <c r="D440" s="58">
        <v>0.58261511890499995</v>
      </c>
      <c r="E440" s="33" t="s">
        <v>33</v>
      </c>
      <c r="F440" s="57" t="s">
        <v>4160</v>
      </c>
      <c r="G440" s="33"/>
      <c r="H440" s="39"/>
      <c r="J440" s="58">
        <v>0.58261511890499995</v>
      </c>
    </row>
    <row r="441" spans="1:14" s="2" customFormat="1" ht="14.25" x14ac:dyDescent="0.25">
      <c r="A441" s="39">
        <v>401</v>
      </c>
      <c r="B441" s="40" t="s">
        <v>1092</v>
      </c>
      <c r="C441" s="33" t="s">
        <v>1093</v>
      </c>
      <c r="D441" s="39">
        <v>1.109</v>
      </c>
      <c r="E441" s="33" t="s">
        <v>33</v>
      </c>
      <c r="F441" s="57" t="s">
        <v>4159</v>
      </c>
      <c r="G441" s="33" t="s">
        <v>1094</v>
      </c>
      <c r="H441" s="39"/>
      <c r="J441" s="39">
        <v>1.109</v>
      </c>
    </row>
    <row r="442" spans="1:14" s="2" customFormat="1" ht="14.25" x14ac:dyDescent="0.25">
      <c r="A442" s="39">
        <v>402</v>
      </c>
      <c r="B442" s="40" t="s">
        <v>1095</v>
      </c>
      <c r="C442" s="33" t="s">
        <v>1096</v>
      </c>
      <c r="D442" s="39">
        <v>1.575</v>
      </c>
      <c r="E442" s="33" t="s">
        <v>556</v>
      </c>
      <c r="F442" s="57" t="s">
        <v>4159</v>
      </c>
      <c r="G442" s="33" t="s">
        <v>1097</v>
      </c>
      <c r="H442" s="39"/>
      <c r="N442" s="39">
        <v>1.575</v>
      </c>
    </row>
    <row r="443" spans="1:14" s="2" customFormat="1" ht="14.25" x14ac:dyDescent="0.25">
      <c r="A443" s="39">
        <v>403</v>
      </c>
      <c r="B443" s="40" t="s">
        <v>1098</v>
      </c>
      <c r="C443" s="33" t="s">
        <v>1099</v>
      </c>
      <c r="D443" s="39">
        <v>4.1239999999999997</v>
      </c>
      <c r="E443" s="33" t="s">
        <v>909</v>
      </c>
      <c r="F443" s="57" t="s">
        <v>4159</v>
      </c>
      <c r="G443" s="33" t="s">
        <v>1100</v>
      </c>
      <c r="H443" s="39"/>
      <c r="M443" s="39">
        <v>4.1239999999999997</v>
      </c>
      <c r="N443" s="39"/>
    </row>
    <row r="444" spans="1:14" s="2" customFormat="1" ht="14.25" x14ac:dyDescent="0.25">
      <c r="A444" s="39">
        <v>404</v>
      </c>
      <c r="B444" s="40" t="s">
        <v>1101</v>
      </c>
      <c r="C444" s="33" t="s">
        <v>1102</v>
      </c>
      <c r="D444" s="39">
        <v>2.0499999999999998</v>
      </c>
      <c r="E444" s="33" t="s">
        <v>556</v>
      </c>
      <c r="F444" s="57" t="s">
        <v>4159</v>
      </c>
      <c r="G444" s="33" t="s">
        <v>1103</v>
      </c>
      <c r="H444" s="39"/>
      <c r="N444" s="39">
        <v>2.0499999999999998</v>
      </c>
    </row>
    <row r="445" spans="1:14" s="2" customFormat="1" ht="14.25" x14ac:dyDescent="0.25">
      <c r="A445" s="39">
        <v>405</v>
      </c>
      <c r="B445" s="40" t="s">
        <v>1104</v>
      </c>
      <c r="C445" s="33" t="s">
        <v>1105</v>
      </c>
      <c r="D445" s="39">
        <v>1.71</v>
      </c>
      <c r="E445" s="33" t="s">
        <v>556</v>
      </c>
      <c r="F445" s="57" t="s">
        <v>4159</v>
      </c>
      <c r="G445" s="64" t="s">
        <v>1106</v>
      </c>
      <c r="H445" s="39"/>
      <c r="N445" s="39">
        <v>1.71</v>
      </c>
    </row>
    <row r="446" spans="1:14" s="2" customFormat="1" ht="14.25" x14ac:dyDescent="0.25">
      <c r="A446" s="39">
        <v>406</v>
      </c>
      <c r="B446" s="40" t="s">
        <v>1107</v>
      </c>
      <c r="C446" s="33" t="s">
        <v>1108</v>
      </c>
      <c r="D446" s="39">
        <v>0.438</v>
      </c>
      <c r="E446" s="33" t="s">
        <v>556</v>
      </c>
      <c r="F446" s="57" t="s">
        <v>4159</v>
      </c>
      <c r="G446" s="33" t="s">
        <v>1109</v>
      </c>
      <c r="H446" s="39"/>
      <c r="N446" s="39">
        <v>0.438</v>
      </c>
    </row>
    <row r="447" spans="1:14" s="2" customFormat="1" ht="14.25" x14ac:dyDescent="0.25">
      <c r="A447" s="39">
        <v>407</v>
      </c>
      <c r="B447" s="40" t="s">
        <v>1110</v>
      </c>
      <c r="C447" s="33" t="s">
        <v>1111</v>
      </c>
      <c r="D447" s="39">
        <v>0.65800000000000003</v>
      </c>
      <c r="E447" s="33" t="s">
        <v>33</v>
      </c>
      <c r="F447" s="57" t="s">
        <v>4159</v>
      </c>
      <c r="G447" s="33" t="s">
        <v>1112</v>
      </c>
      <c r="H447" s="39"/>
      <c r="J447" s="39">
        <v>0.65800000000000003</v>
      </c>
    </row>
    <row r="448" spans="1:14" s="2" customFormat="1" ht="14.25" x14ac:dyDescent="0.25">
      <c r="A448" s="39">
        <v>408</v>
      </c>
      <c r="B448" s="40" t="s">
        <v>1113</v>
      </c>
      <c r="C448" s="33" t="s">
        <v>1114</v>
      </c>
      <c r="D448" s="39">
        <v>0.111</v>
      </c>
      <c r="E448" s="33" t="s">
        <v>33</v>
      </c>
      <c r="F448" s="57" t="s">
        <v>4159</v>
      </c>
      <c r="G448" s="33" t="s">
        <v>1115</v>
      </c>
      <c r="H448" s="39"/>
      <c r="J448" s="39">
        <v>0.111</v>
      </c>
    </row>
    <row r="449" spans="1:17" s="2" customFormat="1" ht="14.25" x14ac:dyDescent="0.25">
      <c r="A449" s="39">
        <v>410</v>
      </c>
      <c r="B449" s="40" t="s">
        <v>1116</v>
      </c>
      <c r="C449" s="33" t="s">
        <v>1117</v>
      </c>
      <c r="D449" s="39">
        <v>0.13600000000000001</v>
      </c>
      <c r="E449" s="33" t="s">
        <v>33</v>
      </c>
      <c r="F449" s="57" t="s">
        <v>4159</v>
      </c>
      <c r="G449" s="33" t="s">
        <v>1118</v>
      </c>
      <c r="H449" s="39"/>
      <c r="J449" s="39">
        <v>0.13600000000000001</v>
      </c>
    </row>
    <row r="450" spans="1:17" s="2" customFormat="1" ht="14.25" x14ac:dyDescent="0.25">
      <c r="A450" s="39">
        <v>411</v>
      </c>
      <c r="B450" s="40" t="s">
        <v>1119</v>
      </c>
      <c r="C450" s="33" t="s">
        <v>1120</v>
      </c>
      <c r="D450" s="39">
        <v>2.0499999999999998</v>
      </c>
      <c r="E450" s="33" t="s">
        <v>37</v>
      </c>
      <c r="F450" s="57" t="s">
        <v>4159</v>
      </c>
      <c r="G450" s="33" t="s">
        <v>1121</v>
      </c>
      <c r="H450" s="39"/>
      <c r="L450" s="39">
        <v>2.0499999999999998</v>
      </c>
    </row>
    <row r="451" spans="1:17" s="2" customFormat="1" ht="14.25" x14ac:dyDescent="0.25">
      <c r="A451" s="39">
        <v>412</v>
      </c>
      <c r="B451" s="40" t="s">
        <v>1122</v>
      </c>
      <c r="C451" s="33" t="s">
        <v>1123</v>
      </c>
      <c r="D451" s="39">
        <v>0.86899999999999999</v>
      </c>
      <c r="E451" s="33" t="s">
        <v>37</v>
      </c>
      <c r="F451" s="57" t="s">
        <v>4159</v>
      </c>
      <c r="G451" s="33" t="s">
        <v>1124</v>
      </c>
      <c r="H451" s="39"/>
      <c r="L451" s="39">
        <v>0.86899999999999999</v>
      </c>
    </row>
    <row r="452" spans="1:17" s="2" customFormat="1" ht="14.25" x14ac:dyDescent="0.25">
      <c r="A452" s="39">
        <v>413</v>
      </c>
      <c r="B452" s="40" t="s">
        <v>1125</v>
      </c>
      <c r="C452" s="33" t="s">
        <v>1126</v>
      </c>
      <c r="D452" s="58">
        <v>0.36796712722199998</v>
      </c>
      <c r="E452" s="33" t="s">
        <v>37</v>
      </c>
      <c r="F452" s="57" t="s">
        <v>4158</v>
      </c>
      <c r="G452" s="33"/>
      <c r="H452" s="39"/>
      <c r="L452" s="58">
        <v>0.36796712722199998</v>
      </c>
    </row>
    <row r="453" spans="1:17" s="2" customFormat="1" ht="14.25" x14ac:dyDescent="0.25">
      <c r="A453" s="39">
        <v>414</v>
      </c>
      <c r="B453" s="40" t="s">
        <v>1127</v>
      </c>
      <c r="C453" s="33" t="s">
        <v>1128</v>
      </c>
      <c r="D453" s="39">
        <v>1.264</v>
      </c>
      <c r="E453" s="33" t="s">
        <v>37</v>
      </c>
      <c r="F453" s="57" t="s">
        <v>4159</v>
      </c>
      <c r="G453" s="33" t="s">
        <v>1129</v>
      </c>
      <c r="H453" s="39"/>
      <c r="L453" s="39">
        <v>1.264</v>
      </c>
    </row>
    <row r="454" spans="1:17" s="2" customFormat="1" ht="14.25" x14ac:dyDescent="0.25">
      <c r="A454" s="39">
        <v>415</v>
      </c>
      <c r="B454" s="40" t="s">
        <v>1130</v>
      </c>
      <c r="C454" s="33" t="s">
        <v>874</v>
      </c>
      <c r="D454" s="39">
        <v>1.087</v>
      </c>
      <c r="E454" s="33" t="s">
        <v>33</v>
      </c>
      <c r="F454" s="57" t="s">
        <v>4159</v>
      </c>
      <c r="G454" s="33" t="s">
        <v>1131</v>
      </c>
      <c r="H454" s="39"/>
      <c r="J454" s="39">
        <v>1.087</v>
      </c>
    </row>
    <row r="455" spans="1:17" s="2" customFormat="1" ht="14.25" x14ac:dyDescent="0.25">
      <c r="A455" s="39">
        <v>416</v>
      </c>
      <c r="B455" s="40" t="s">
        <v>1132</v>
      </c>
      <c r="C455" s="33" t="s">
        <v>1133</v>
      </c>
      <c r="D455" s="39">
        <v>5.0999999999999997E-2</v>
      </c>
      <c r="E455" s="33" t="s">
        <v>33</v>
      </c>
      <c r="F455" s="57" t="s">
        <v>4159</v>
      </c>
      <c r="G455" s="33" t="s">
        <v>1134</v>
      </c>
      <c r="H455" s="39"/>
      <c r="J455" s="39">
        <v>5.0999999999999997E-2</v>
      </c>
    </row>
    <row r="456" spans="1:17" s="2" customFormat="1" ht="14.25" x14ac:dyDescent="0.25">
      <c r="A456" s="39">
        <v>417</v>
      </c>
      <c r="B456" s="40" t="s">
        <v>1135</v>
      </c>
      <c r="C456" s="33" t="s">
        <v>1136</v>
      </c>
      <c r="D456" s="39">
        <v>0.47599999999999998</v>
      </c>
      <c r="E456" s="33" t="s">
        <v>33</v>
      </c>
      <c r="F456" s="57" t="s">
        <v>4159</v>
      </c>
      <c r="G456" s="33" t="s">
        <v>1137</v>
      </c>
      <c r="H456" s="39"/>
      <c r="J456" s="39">
        <v>0.47599999999999998</v>
      </c>
    </row>
    <row r="457" spans="1:17" s="2" customFormat="1" ht="14.25" x14ac:dyDescent="0.25">
      <c r="A457" s="39">
        <v>418</v>
      </c>
      <c r="B457" s="40" t="s">
        <v>1138</v>
      </c>
      <c r="C457" s="33" t="s">
        <v>1139</v>
      </c>
      <c r="D457" s="58">
        <v>0.20482020848099999</v>
      </c>
      <c r="E457" s="33" t="s">
        <v>33</v>
      </c>
      <c r="F457" s="57" t="s">
        <v>4158</v>
      </c>
      <c r="G457" s="33"/>
      <c r="H457" s="39"/>
      <c r="J457" s="58">
        <v>0.20482020848099999</v>
      </c>
    </row>
    <row r="458" spans="1:17" s="2" customFormat="1" ht="14.25" x14ac:dyDescent="0.25">
      <c r="A458" s="39">
        <v>419</v>
      </c>
      <c r="B458" s="40" t="s">
        <v>1140</v>
      </c>
      <c r="C458" s="33" t="s">
        <v>1141</v>
      </c>
      <c r="D458" s="39">
        <v>0.81699999999999995</v>
      </c>
      <c r="E458" s="33" t="s">
        <v>230</v>
      </c>
      <c r="F458" s="57" t="s">
        <v>4159</v>
      </c>
      <c r="G458" s="33" t="s">
        <v>1142</v>
      </c>
      <c r="H458" s="39"/>
      <c r="Q458" s="39">
        <v>0.81699999999999995</v>
      </c>
    </row>
    <row r="459" spans="1:17" s="2" customFormat="1" ht="14.25" x14ac:dyDescent="0.25">
      <c r="A459" s="39">
        <v>420</v>
      </c>
      <c r="B459" s="40" t="s">
        <v>1143</v>
      </c>
      <c r="C459" s="33" t="s">
        <v>1133</v>
      </c>
      <c r="D459" s="39">
        <v>0.25700000000000001</v>
      </c>
      <c r="E459" s="33" t="s">
        <v>230</v>
      </c>
      <c r="F459" s="57" t="s">
        <v>4159</v>
      </c>
      <c r="G459" s="33" t="s">
        <v>1144</v>
      </c>
      <c r="H459" s="39"/>
      <c r="Q459" s="39">
        <v>0.25700000000000001</v>
      </c>
    </row>
    <row r="460" spans="1:17" s="2" customFormat="1" ht="14.25" x14ac:dyDescent="0.25">
      <c r="A460" s="39">
        <v>421</v>
      </c>
      <c r="B460" s="40" t="s">
        <v>1145</v>
      </c>
      <c r="C460" s="33" t="s">
        <v>1146</v>
      </c>
      <c r="D460" s="39">
        <v>1.64</v>
      </c>
      <c r="E460" s="33" t="s">
        <v>230</v>
      </c>
      <c r="F460" s="57" t="s">
        <v>4159</v>
      </c>
      <c r="G460" s="33" t="s">
        <v>1147</v>
      </c>
      <c r="H460" s="39"/>
      <c r="Q460" s="39">
        <v>1.64</v>
      </c>
    </row>
    <row r="461" spans="1:17" s="2" customFormat="1" ht="14.25" x14ac:dyDescent="0.25">
      <c r="A461" s="39">
        <v>422</v>
      </c>
      <c r="B461" s="40" t="s">
        <v>1148</v>
      </c>
      <c r="C461" s="33" t="s">
        <v>1149</v>
      </c>
      <c r="D461" s="39">
        <v>0.624</v>
      </c>
      <c r="E461" s="33" t="s">
        <v>230</v>
      </c>
      <c r="F461" s="57" t="s">
        <v>4159</v>
      </c>
      <c r="G461" s="33" t="s">
        <v>1150</v>
      </c>
      <c r="H461" s="39"/>
      <c r="Q461" s="39">
        <v>0.624</v>
      </c>
    </row>
    <row r="462" spans="1:17" s="2" customFormat="1" ht="14.25" x14ac:dyDescent="0.25">
      <c r="A462" s="39">
        <v>423</v>
      </c>
      <c r="B462" s="40" t="s">
        <v>1151</v>
      </c>
      <c r="C462" s="33" t="s">
        <v>1152</v>
      </c>
      <c r="D462" s="39">
        <v>0.17799999999999999</v>
      </c>
      <c r="E462" s="33" t="s">
        <v>230</v>
      </c>
      <c r="F462" s="57" t="s">
        <v>4159</v>
      </c>
      <c r="G462" s="33" t="s">
        <v>1153</v>
      </c>
      <c r="H462" s="39"/>
      <c r="Q462" s="39">
        <v>0.17799999999999999</v>
      </c>
    </row>
    <row r="463" spans="1:17" s="2" customFormat="1" ht="14.25" x14ac:dyDescent="0.25">
      <c r="A463" s="39">
        <v>424</v>
      </c>
      <c r="B463" s="40" t="s">
        <v>1154</v>
      </c>
      <c r="C463" s="33" t="s">
        <v>1155</v>
      </c>
      <c r="D463" s="39">
        <v>0.35299999999999998</v>
      </c>
      <c r="E463" s="33" t="s">
        <v>230</v>
      </c>
      <c r="F463" s="57" t="s">
        <v>4159</v>
      </c>
      <c r="G463" s="33" t="s">
        <v>1156</v>
      </c>
      <c r="H463" s="39"/>
      <c r="Q463" s="39">
        <v>0.35299999999999998</v>
      </c>
    </row>
    <row r="464" spans="1:17" s="2" customFormat="1" ht="14.25" x14ac:dyDescent="0.25">
      <c r="A464" s="39">
        <v>425</v>
      </c>
      <c r="B464" s="40" t="s">
        <v>1157</v>
      </c>
      <c r="C464" s="33" t="s">
        <v>1158</v>
      </c>
      <c r="D464" s="58">
        <v>0.58601013807199998</v>
      </c>
      <c r="E464" s="33" t="s">
        <v>230</v>
      </c>
      <c r="F464" s="57" t="s">
        <v>4158</v>
      </c>
      <c r="G464" s="33"/>
      <c r="H464" s="39"/>
      <c r="Q464" s="58">
        <v>0.58601013807199998</v>
      </c>
    </row>
    <row r="465" spans="1:24" s="2" customFormat="1" ht="14.25" x14ac:dyDescent="0.25">
      <c r="A465" s="39">
        <v>426</v>
      </c>
      <c r="B465" s="40" t="s">
        <v>1159</v>
      </c>
      <c r="C465" s="33" t="s">
        <v>1160</v>
      </c>
      <c r="D465" s="39">
        <v>0.18099999999999999</v>
      </c>
      <c r="E465" s="33" t="s">
        <v>230</v>
      </c>
      <c r="F465" s="57" t="s">
        <v>4159</v>
      </c>
      <c r="G465" s="33" t="s">
        <v>1161</v>
      </c>
      <c r="H465" s="39"/>
      <c r="Q465" s="39">
        <v>0.18099999999999999</v>
      </c>
    </row>
    <row r="466" spans="1:24" s="2" customFormat="1" ht="14.25" x14ac:dyDescent="0.25">
      <c r="A466" s="39">
        <v>427</v>
      </c>
      <c r="B466" s="40" t="s">
        <v>1162</v>
      </c>
      <c r="C466" s="33" t="s">
        <v>1163</v>
      </c>
      <c r="D466" s="39">
        <v>9.7000000000000003E-2</v>
      </c>
      <c r="E466" s="33" t="s">
        <v>230</v>
      </c>
      <c r="F466" s="57" t="s">
        <v>4160</v>
      </c>
      <c r="G466" s="33" t="s">
        <v>1164</v>
      </c>
      <c r="H466" s="39"/>
      <c r="Q466" s="39">
        <v>9.7000000000000003E-2</v>
      </c>
    </row>
    <row r="467" spans="1:24" s="2" customFormat="1" ht="14.25" x14ac:dyDescent="0.25">
      <c r="A467" s="39">
        <v>428</v>
      </c>
      <c r="B467" s="40" t="s">
        <v>1165</v>
      </c>
      <c r="C467" s="33" t="s">
        <v>1166</v>
      </c>
      <c r="D467" s="39">
        <v>0.30199999999999999</v>
      </c>
      <c r="E467" s="33" t="s">
        <v>230</v>
      </c>
      <c r="F467" s="57" t="s">
        <v>4159</v>
      </c>
      <c r="G467" s="33" t="s">
        <v>1167</v>
      </c>
      <c r="H467" s="39"/>
      <c r="Q467" s="39">
        <v>0.30199999999999999</v>
      </c>
    </row>
    <row r="468" spans="1:24" s="2" customFormat="1" ht="14.25" x14ac:dyDescent="0.25">
      <c r="A468" s="110">
        <v>429</v>
      </c>
      <c r="B468" s="123" t="s">
        <v>1168</v>
      </c>
      <c r="C468" s="112" t="s">
        <v>254</v>
      </c>
      <c r="D468" s="39">
        <v>0.124</v>
      </c>
      <c r="E468" s="112" t="s">
        <v>230</v>
      </c>
      <c r="F468" s="57" t="s">
        <v>4159</v>
      </c>
      <c r="G468" s="33" t="s">
        <v>4080</v>
      </c>
      <c r="H468" s="39"/>
      <c r="Q468" s="39">
        <v>0.124</v>
      </c>
    </row>
    <row r="469" spans="1:24" s="2" customFormat="1" ht="14.25" x14ac:dyDescent="0.25">
      <c r="A469" s="111"/>
      <c r="B469" s="124"/>
      <c r="C469" s="113"/>
      <c r="D469" s="39">
        <v>0.14499999999999999</v>
      </c>
      <c r="E469" s="113"/>
      <c r="F469" s="57" t="s">
        <v>4159</v>
      </c>
      <c r="G469" s="33" t="s">
        <v>4079</v>
      </c>
      <c r="H469" s="39"/>
      <c r="Q469" s="39">
        <v>0.14499999999999999</v>
      </c>
    </row>
    <row r="470" spans="1:24" s="2" customFormat="1" ht="14.25" x14ac:dyDescent="0.25">
      <c r="A470" s="39">
        <v>431</v>
      </c>
      <c r="B470" s="40" t="s">
        <v>1169</v>
      </c>
      <c r="C470" s="33" t="s">
        <v>1170</v>
      </c>
      <c r="E470" s="33" t="s">
        <v>16</v>
      </c>
      <c r="F470" s="57" t="s">
        <v>4158</v>
      </c>
      <c r="G470" s="33"/>
      <c r="H470" s="39"/>
      <c r="I470" s="58">
        <v>4.2834572501199999E-2</v>
      </c>
      <c r="X470" s="8">
        <f>I470</f>
        <v>4.2834572501199999E-2</v>
      </c>
    </row>
    <row r="471" spans="1:24" s="2" customFormat="1" ht="14.25" x14ac:dyDescent="0.25">
      <c r="A471" s="39">
        <v>432</v>
      </c>
      <c r="B471" s="40" t="s">
        <v>1169</v>
      </c>
      <c r="C471" s="33" t="s">
        <v>1170</v>
      </c>
      <c r="D471" s="58">
        <v>0.25020535998799998</v>
      </c>
      <c r="E471" s="33" t="s">
        <v>57</v>
      </c>
      <c r="F471" s="57" t="s">
        <v>4158</v>
      </c>
      <c r="G471" s="33"/>
      <c r="H471" s="39"/>
      <c r="K471" s="58">
        <v>0.25020535998799998</v>
      </c>
    </row>
    <row r="472" spans="1:24" s="2" customFormat="1" ht="14.25" x14ac:dyDescent="0.25">
      <c r="A472" s="39">
        <v>433</v>
      </c>
      <c r="B472" s="40" t="s">
        <v>1171</v>
      </c>
      <c r="C472" s="33" t="s">
        <v>1172</v>
      </c>
      <c r="D472" s="58">
        <v>0.48422070768499997</v>
      </c>
      <c r="E472" s="33" t="s">
        <v>57</v>
      </c>
      <c r="F472" s="57" t="s">
        <v>4158</v>
      </c>
      <c r="G472" s="33"/>
      <c r="H472" s="39"/>
      <c r="K472" s="58">
        <v>0.48422070768499997</v>
      </c>
    </row>
    <row r="473" spans="1:24" s="2" customFormat="1" ht="14.25" x14ac:dyDescent="0.25">
      <c r="A473" s="39">
        <v>434</v>
      </c>
      <c r="B473" s="40" t="s">
        <v>1173</v>
      </c>
      <c r="C473" s="33" t="s">
        <v>1174</v>
      </c>
      <c r="D473" s="58">
        <v>0.50210941912899998</v>
      </c>
      <c r="E473" s="33" t="s">
        <v>57</v>
      </c>
      <c r="F473" s="57" t="s">
        <v>4158</v>
      </c>
      <c r="G473" s="33"/>
      <c r="H473" s="39"/>
      <c r="K473" s="58">
        <v>0.50210941912899998</v>
      </c>
    </row>
    <row r="474" spans="1:24" s="2" customFormat="1" ht="14.25" x14ac:dyDescent="0.25">
      <c r="A474" s="39">
        <v>435</v>
      </c>
      <c r="B474" s="40" t="s">
        <v>1175</v>
      </c>
      <c r="C474" s="33" t="s">
        <v>1176</v>
      </c>
      <c r="D474" s="39">
        <v>0.83099999999999996</v>
      </c>
      <c r="E474" s="33" t="s">
        <v>57</v>
      </c>
      <c r="F474" s="57" t="s">
        <v>4159</v>
      </c>
      <c r="G474" s="33" t="s">
        <v>1177</v>
      </c>
      <c r="H474" s="39"/>
      <c r="K474" s="39">
        <v>0.83099999999999996</v>
      </c>
    </row>
    <row r="475" spans="1:24" s="2" customFormat="1" ht="14.25" x14ac:dyDescent="0.25">
      <c r="A475" s="39">
        <v>436</v>
      </c>
      <c r="B475" s="40" t="s">
        <v>1178</v>
      </c>
      <c r="C475" s="33" t="s">
        <v>1179</v>
      </c>
      <c r="D475" s="39">
        <v>3.0430000000000001</v>
      </c>
      <c r="E475" s="33" t="s">
        <v>10</v>
      </c>
      <c r="F475" s="57" t="s">
        <v>4159</v>
      </c>
      <c r="G475" s="33" t="s">
        <v>1180</v>
      </c>
      <c r="H475" s="39"/>
      <c r="O475" s="39">
        <v>3.0430000000000001</v>
      </c>
    </row>
    <row r="476" spans="1:24" s="2" customFormat="1" ht="14.25" x14ac:dyDescent="0.25">
      <c r="A476" s="39">
        <v>437</v>
      </c>
      <c r="B476" s="40" t="s">
        <v>1181</v>
      </c>
      <c r="C476" s="33" t="s">
        <v>1182</v>
      </c>
      <c r="D476" s="39">
        <v>1.4790000000000001</v>
      </c>
      <c r="E476" s="33" t="s">
        <v>10</v>
      </c>
      <c r="F476" s="57" t="s">
        <v>4159</v>
      </c>
      <c r="G476" s="33" t="s">
        <v>1183</v>
      </c>
      <c r="H476" s="39"/>
      <c r="O476" s="39">
        <v>1.4790000000000001</v>
      </c>
    </row>
    <row r="477" spans="1:24" s="2" customFormat="1" ht="14.25" x14ac:dyDescent="0.25">
      <c r="A477" s="110">
        <v>438</v>
      </c>
      <c r="B477" s="123" t="s">
        <v>1184</v>
      </c>
      <c r="C477" s="112" t="s">
        <v>1185</v>
      </c>
      <c r="D477" s="39">
        <v>1.8029999999999999</v>
      </c>
      <c r="E477" s="112" t="s">
        <v>10</v>
      </c>
      <c r="F477" s="57" t="s">
        <v>4159</v>
      </c>
      <c r="G477" s="33" t="s">
        <v>4082</v>
      </c>
      <c r="H477" s="39"/>
      <c r="O477" s="39">
        <v>1.8029999999999999</v>
      </c>
    </row>
    <row r="478" spans="1:24" s="2" customFormat="1" ht="14.25" x14ac:dyDescent="0.25">
      <c r="A478" s="111"/>
      <c r="B478" s="124"/>
      <c r="C478" s="113"/>
      <c r="D478" s="39">
        <v>1.337</v>
      </c>
      <c r="E478" s="113"/>
      <c r="F478" s="57" t="s">
        <v>4159</v>
      </c>
      <c r="G478" s="33" t="s">
        <v>4081</v>
      </c>
      <c r="H478" s="39"/>
      <c r="O478" s="39">
        <v>1.337</v>
      </c>
    </row>
    <row r="479" spans="1:24" s="2" customFormat="1" ht="14.25" x14ac:dyDescent="0.25">
      <c r="A479" s="39">
        <v>439</v>
      </c>
      <c r="B479" s="40" t="s">
        <v>1186</v>
      </c>
      <c r="C479" s="33" t="s">
        <v>1187</v>
      </c>
      <c r="D479" s="39">
        <v>1.216</v>
      </c>
      <c r="E479" s="33" t="s">
        <v>88</v>
      </c>
      <c r="F479" s="57" t="s">
        <v>4159</v>
      </c>
      <c r="G479" s="33" t="s">
        <v>1188</v>
      </c>
      <c r="H479" s="39"/>
      <c r="T479" s="99">
        <v>1.216</v>
      </c>
    </row>
    <row r="480" spans="1:24" s="2" customFormat="1" ht="14.25" x14ac:dyDescent="0.25">
      <c r="A480" s="39">
        <v>440</v>
      </c>
      <c r="B480" s="40" t="s">
        <v>1189</v>
      </c>
      <c r="C480" s="33" t="s">
        <v>1190</v>
      </c>
      <c r="D480" s="39">
        <v>0.47899999999999998</v>
      </c>
      <c r="E480" s="33" t="s">
        <v>88</v>
      </c>
      <c r="F480" s="57" t="s">
        <v>4159</v>
      </c>
      <c r="G480" s="33" t="s">
        <v>1191</v>
      </c>
      <c r="H480" s="39"/>
      <c r="T480" s="99">
        <v>0.47899999999999998</v>
      </c>
    </row>
    <row r="481" spans="1:20" s="2" customFormat="1" ht="14.25" x14ac:dyDescent="0.25">
      <c r="A481" s="39">
        <v>441</v>
      </c>
      <c r="B481" s="40" t="s">
        <v>1192</v>
      </c>
      <c r="C481" s="33" t="s">
        <v>1193</v>
      </c>
      <c r="D481" s="39">
        <v>0.871</v>
      </c>
      <c r="E481" s="33" t="s">
        <v>88</v>
      </c>
      <c r="F481" s="57" t="s">
        <v>4159</v>
      </c>
      <c r="G481" s="33" t="s">
        <v>1194</v>
      </c>
      <c r="H481" s="39"/>
      <c r="T481" s="99">
        <v>0.871</v>
      </c>
    </row>
    <row r="482" spans="1:20" s="2" customFormat="1" ht="14.25" x14ac:dyDescent="0.25">
      <c r="A482" s="39">
        <v>442</v>
      </c>
      <c r="B482" s="40" t="s">
        <v>1195</v>
      </c>
      <c r="C482" s="33" t="s">
        <v>1196</v>
      </c>
      <c r="D482" s="39">
        <v>0.745</v>
      </c>
      <c r="E482" s="33" t="s">
        <v>88</v>
      </c>
      <c r="F482" s="57" t="s">
        <v>4159</v>
      </c>
      <c r="G482" s="33" t="s">
        <v>1197</v>
      </c>
      <c r="H482" s="39"/>
      <c r="T482" s="99">
        <v>0.745</v>
      </c>
    </row>
    <row r="483" spans="1:20" s="2" customFormat="1" ht="14.25" x14ac:dyDescent="0.25">
      <c r="A483" s="39">
        <v>443</v>
      </c>
      <c r="B483" s="40" t="s">
        <v>1198</v>
      </c>
      <c r="C483" s="33" t="s">
        <v>1199</v>
      </c>
      <c r="D483" s="39">
        <v>3.7349999999999999</v>
      </c>
      <c r="E483" s="33" t="s">
        <v>31</v>
      </c>
      <c r="F483" s="57" t="s">
        <v>4160</v>
      </c>
      <c r="G483" s="33" t="s">
        <v>1200</v>
      </c>
      <c r="H483" s="39"/>
      <c r="S483" s="39">
        <v>3.7349999999999999</v>
      </c>
      <c r="T483" s="100"/>
    </row>
    <row r="484" spans="1:20" s="2" customFormat="1" ht="14.25" x14ac:dyDescent="0.25">
      <c r="A484" s="39">
        <v>444</v>
      </c>
      <c r="B484" s="40" t="s">
        <v>1201</v>
      </c>
      <c r="C484" s="33" t="s">
        <v>1202</v>
      </c>
      <c r="D484" s="39">
        <v>3.125</v>
      </c>
      <c r="E484" s="33" t="s">
        <v>31</v>
      </c>
      <c r="F484" s="57" t="s">
        <v>4158</v>
      </c>
      <c r="G484" s="33" t="s">
        <v>1203</v>
      </c>
      <c r="H484" s="39"/>
      <c r="S484" s="39">
        <v>3.125</v>
      </c>
      <c r="T484" s="100"/>
    </row>
    <row r="485" spans="1:20" s="2" customFormat="1" ht="14.25" x14ac:dyDescent="0.25">
      <c r="A485" s="39">
        <v>445</v>
      </c>
      <c r="B485" s="40" t="s">
        <v>1204</v>
      </c>
      <c r="C485" s="33" t="s">
        <v>1205</v>
      </c>
      <c r="D485" s="39">
        <v>1.1140000000000001</v>
      </c>
      <c r="E485" s="33" t="s">
        <v>951</v>
      </c>
      <c r="F485" s="57" t="s">
        <v>4159</v>
      </c>
      <c r="G485" s="33" t="s">
        <v>1206</v>
      </c>
      <c r="H485" s="39"/>
      <c r="S485" s="39">
        <v>1.1140000000000001</v>
      </c>
      <c r="T485" s="100"/>
    </row>
    <row r="486" spans="1:20" s="2" customFormat="1" ht="14.25" x14ac:dyDescent="0.25">
      <c r="A486" s="39">
        <v>446</v>
      </c>
      <c r="B486" s="40" t="s">
        <v>1204</v>
      </c>
      <c r="C486" s="33" t="s">
        <v>1205</v>
      </c>
      <c r="D486" s="39">
        <v>3.2010000000000001</v>
      </c>
      <c r="E486" s="33" t="s">
        <v>31</v>
      </c>
      <c r="F486" s="57" t="s">
        <v>4158</v>
      </c>
      <c r="G486" s="33" t="s">
        <v>1207</v>
      </c>
      <c r="H486" s="39"/>
      <c r="S486" s="39">
        <v>3.2010000000000001</v>
      </c>
      <c r="T486" s="100"/>
    </row>
    <row r="487" spans="1:20" s="2" customFormat="1" ht="14.25" x14ac:dyDescent="0.25">
      <c r="A487" s="39">
        <v>447</v>
      </c>
      <c r="B487" s="40" t="s">
        <v>1208</v>
      </c>
      <c r="C487" s="33" t="s">
        <v>1209</v>
      </c>
      <c r="D487" s="39">
        <v>1.871</v>
      </c>
      <c r="E487" s="33" t="s">
        <v>31</v>
      </c>
      <c r="F487" s="57" t="s">
        <v>4159</v>
      </c>
      <c r="G487" s="33" t="s">
        <v>1210</v>
      </c>
      <c r="H487" s="39"/>
      <c r="S487" s="39">
        <v>1.871</v>
      </c>
      <c r="T487" s="100"/>
    </row>
    <row r="488" spans="1:20" s="2" customFormat="1" ht="14.25" x14ac:dyDescent="0.25">
      <c r="A488" s="39">
        <v>448</v>
      </c>
      <c r="B488" s="40" t="s">
        <v>1211</v>
      </c>
      <c r="C488" s="33" t="s">
        <v>1212</v>
      </c>
      <c r="D488" s="39">
        <v>0.71299999999999997</v>
      </c>
      <c r="E488" s="33" t="s">
        <v>31</v>
      </c>
      <c r="F488" s="57" t="s">
        <v>4159</v>
      </c>
      <c r="G488" s="33" t="s">
        <v>1213</v>
      </c>
      <c r="H488" s="39"/>
      <c r="S488" s="39">
        <v>0.71299999999999997</v>
      </c>
      <c r="T488" s="100"/>
    </row>
    <row r="489" spans="1:20" s="2" customFormat="1" ht="14.25" x14ac:dyDescent="0.25">
      <c r="A489" s="39">
        <v>449</v>
      </c>
      <c r="B489" s="40" t="s">
        <v>1214</v>
      </c>
      <c r="C489" s="33" t="s">
        <v>1215</v>
      </c>
      <c r="D489" s="39">
        <v>0.68899999999999995</v>
      </c>
      <c r="E489" s="33" t="s">
        <v>31</v>
      </c>
      <c r="F489" s="57" t="s">
        <v>4159</v>
      </c>
      <c r="G489" s="33" t="s">
        <v>1216</v>
      </c>
      <c r="H489" s="39"/>
      <c r="S489" s="39">
        <v>0.68899999999999995</v>
      </c>
      <c r="T489" s="100"/>
    </row>
    <row r="490" spans="1:20" s="2" customFormat="1" ht="12.75" x14ac:dyDescent="0.2">
      <c r="A490" s="39">
        <v>450</v>
      </c>
      <c r="B490" s="40" t="s">
        <v>1217</v>
      </c>
      <c r="C490" s="33" t="s">
        <v>1218</v>
      </c>
      <c r="D490" s="39">
        <v>0.36</v>
      </c>
      <c r="E490" s="33" t="s">
        <v>31</v>
      </c>
      <c r="F490" s="57" t="s">
        <v>1219</v>
      </c>
      <c r="G490" s="33" t="s">
        <v>1220</v>
      </c>
      <c r="H490" s="39"/>
      <c r="S490" s="39">
        <v>0.36</v>
      </c>
      <c r="T490" s="100"/>
    </row>
    <row r="491" spans="1:20" s="2" customFormat="1" ht="14.25" x14ac:dyDescent="0.25">
      <c r="A491" s="39">
        <v>451</v>
      </c>
      <c r="B491" s="40" t="s">
        <v>1221</v>
      </c>
      <c r="C491" s="33" t="s">
        <v>1222</v>
      </c>
      <c r="D491" s="39">
        <v>0.46700000000000003</v>
      </c>
      <c r="E491" s="33" t="s">
        <v>31</v>
      </c>
      <c r="F491" s="57" t="s">
        <v>4164</v>
      </c>
      <c r="G491" s="33" t="s">
        <v>1223</v>
      </c>
      <c r="H491" s="39"/>
      <c r="S491" s="39">
        <v>0.46700000000000003</v>
      </c>
      <c r="T491" s="100"/>
    </row>
    <row r="492" spans="1:20" s="2" customFormat="1" ht="14.25" x14ac:dyDescent="0.25">
      <c r="A492" s="39">
        <v>452</v>
      </c>
      <c r="B492" s="40" t="s">
        <v>1224</v>
      </c>
      <c r="C492" s="33" t="s">
        <v>1225</v>
      </c>
      <c r="D492" s="39">
        <v>1.591</v>
      </c>
      <c r="E492" s="33" t="s">
        <v>951</v>
      </c>
      <c r="F492" s="57" t="s">
        <v>4159</v>
      </c>
      <c r="G492" s="33" t="s">
        <v>1226</v>
      </c>
      <c r="H492" s="39"/>
      <c r="R492" s="39">
        <v>1.591</v>
      </c>
      <c r="T492" s="100"/>
    </row>
    <row r="493" spans="1:20" s="2" customFormat="1" ht="14.25" x14ac:dyDescent="0.25">
      <c r="A493" s="39">
        <v>453</v>
      </c>
      <c r="B493" s="40" t="s">
        <v>1227</v>
      </c>
      <c r="C493" s="33" t="s">
        <v>1228</v>
      </c>
      <c r="D493" s="39">
        <v>1.238</v>
      </c>
      <c r="E493" s="33" t="s">
        <v>31</v>
      </c>
      <c r="F493" s="57" t="s">
        <v>4159</v>
      </c>
      <c r="G493" s="33" t="s">
        <v>1229</v>
      </c>
      <c r="H493" s="39"/>
      <c r="S493" s="39">
        <v>1.238</v>
      </c>
      <c r="T493" s="100"/>
    </row>
    <row r="494" spans="1:20" s="2" customFormat="1" ht="14.25" x14ac:dyDescent="0.25">
      <c r="A494" s="39">
        <v>454</v>
      </c>
      <c r="B494" s="40" t="s">
        <v>1230</v>
      </c>
      <c r="C494" s="33" t="s">
        <v>1228</v>
      </c>
      <c r="D494" s="39">
        <v>0.59899999999999998</v>
      </c>
      <c r="E494" s="33" t="s">
        <v>31</v>
      </c>
      <c r="F494" s="57" t="s">
        <v>4164</v>
      </c>
      <c r="G494" s="33" t="s">
        <v>1231</v>
      </c>
      <c r="H494" s="39"/>
      <c r="S494" s="39">
        <v>0.59899999999999998</v>
      </c>
      <c r="T494" s="100"/>
    </row>
    <row r="495" spans="1:20" s="2" customFormat="1" ht="14.25" x14ac:dyDescent="0.25">
      <c r="A495" s="39">
        <v>455</v>
      </c>
      <c r="B495" s="40" t="s">
        <v>1232</v>
      </c>
      <c r="C495" s="33" t="s">
        <v>1233</v>
      </c>
      <c r="D495" s="39">
        <v>0.91400000000000003</v>
      </c>
      <c r="E495" s="33" t="s">
        <v>31</v>
      </c>
      <c r="F495" s="57" t="s">
        <v>4159</v>
      </c>
      <c r="G495" s="33" t="s">
        <v>1234</v>
      </c>
      <c r="H495" s="39"/>
      <c r="S495" s="39">
        <v>0.91400000000000003</v>
      </c>
      <c r="T495" s="100"/>
    </row>
    <row r="496" spans="1:20" s="2" customFormat="1" ht="14.25" x14ac:dyDescent="0.25">
      <c r="A496" s="39">
        <v>456</v>
      </c>
      <c r="B496" s="40" t="s">
        <v>1235</v>
      </c>
      <c r="C496" s="33" t="s">
        <v>1236</v>
      </c>
      <c r="D496" s="39">
        <v>1.026</v>
      </c>
      <c r="E496" s="33" t="s">
        <v>31</v>
      </c>
      <c r="F496" s="57" t="s">
        <v>4159</v>
      </c>
      <c r="G496" s="33" t="s">
        <v>1237</v>
      </c>
      <c r="H496" s="39"/>
      <c r="S496" s="39">
        <v>1.026</v>
      </c>
      <c r="T496" s="100"/>
    </row>
    <row r="497" spans="1:20" s="2" customFormat="1" ht="14.25" x14ac:dyDescent="0.25">
      <c r="A497" s="39">
        <v>457</v>
      </c>
      <c r="B497" s="40" t="s">
        <v>1238</v>
      </c>
      <c r="C497" s="33" t="s">
        <v>1239</v>
      </c>
      <c r="D497" s="39">
        <v>3.2170000000000001</v>
      </c>
      <c r="E497" s="33" t="s">
        <v>31</v>
      </c>
      <c r="F497" s="57" t="s">
        <v>4159</v>
      </c>
      <c r="G497" s="33" t="s">
        <v>1240</v>
      </c>
      <c r="H497" s="39"/>
      <c r="S497" s="39">
        <v>3.2170000000000001</v>
      </c>
      <c r="T497" s="100"/>
    </row>
    <row r="498" spans="1:20" s="2" customFormat="1" ht="14.25" x14ac:dyDescent="0.25">
      <c r="A498" s="39">
        <v>458</v>
      </c>
      <c r="B498" s="40" t="s">
        <v>1241</v>
      </c>
      <c r="C498" s="33" t="s">
        <v>1242</v>
      </c>
      <c r="D498" s="39">
        <v>5.6849999999999996</v>
      </c>
      <c r="E498" s="33" t="s">
        <v>31</v>
      </c>
      <c r="F498" s="57" t="s">
        <v>4159</v>
      </c>
      <c r="G498" s="33" t="s">
        <v>1243</v>
      </c>
      <c r="H498" s="39"/>
      <c r="S498" s="39">
        <v>5.6849999999999996</v>
      </c>
      <c r="T498" s="100"/>
    </row>
    <row r="499" spans="1:20" s="2" customFormat="1" ht="14.25" x14ac:dyDescent="0.25">
      <c r="A499" s="39">
        <v>459</v>
      </c>
      <c r="B499" s="40" t="s">
        <v>1244</v>
      </c>
      <c r="C499" s="33" t="s">
        <v>1245</v>
      </c>
      <c r="D499" s="39">
        <v>2.9329999999999998</v>
      </c>
      <c r="E499" s="33" t="s">
        <v>31</v>
      </c>
      <c r="F499" s="57" t="s">
        <v>4158</v>
      </c>
      <c r="G499" s="33" t="s">
        <v>1246</v>
      </c>
      <c r="H499" s="39"/>
      <c r="S499" s="39">
        <v>2.9329999999999998</v>
      </c>
      <c r="T499" s="100"/>
    </row>
    <row r="500" spans="1:20" s="2" customFormat="1" ht="14.25" x14ac:dyDescent="0.25">
      <c r="A500" s="39">
        <v>460</v>
      </c>
      <c r="B500" s="40" t="s">
        <v>1247</v>
      </c>
      <c r="C500" s="33" t="s">
        <v>1248</v>
      </c>
      <c r="D500" s="39">
        <v>0.38</v>
      </c>
      <c r="E500" s="33" t="s">
        <v>31</v>
      </c>
      <c r="F500" s="57" t="s">
        <v>4158</v>
      </c>
      <c r="G500" s="33" t="s">
        <v>1249</v>
      </c>
      <c r="H500" s="39"/>
      <c r="I500" s="15"/>
      <c r="J500" s="15"/>
      <c r="S500" s="39">
        <v>0.38</v>
      </c>
      <c r="T500" s="100"/>
    </row>
    <row r="501" spans="1:20" s="2" customFormat="1" ht="14.25" x14ac:dyDescent="0.25">
      <c r="A501" s="39">
        <v>461</v>
      </c>
      <c r="B501" s="40" t="s">
        <v>1250</v>
      </c>
      <c r="C501" s="33" t="s">
        <v>1251</v>
      </c>
      <c r="D501" s="120">
        <f>1.887+1.156</f>
        <v>3.0430000000000001</v>
      </c>
      <c r="E501" s="33" t="s">
        <v>88</v>
      </c>
      <c r="F501" s="57" t="s">
        <v>4160</v>
      </c>
      <c r="G501" s="117" t="s">
        <v>4083</v>
      </c>
      <c r="H501" s="39"/>
      <c r="I501" s="15"/>
      <c r="J501" s="122"/>
      <c r="S501" s="79"/>
      <c r="T501" s="100">
        <v>1.5620000000000001</v>
      </c>
    </row>
    <row r="502" spans="1:20" s="2" customFormat="1" ht="46.35" customHeight="1" x14ac:dyDescent="0.25">
      <c r="A502" s="39">
        <v>462</v>
      </c>
      <c r="B502" s="40" t="s">
        <v>1250</v>
      </c>
      <c r="C502" s="33" t="s">
        <v>1251</v>
      </c>
      <c r="D502" s="121"/>
      <c r="E502" s="33" t="s">
        <v>31</v>
      </c>
      <c r="F502" s="57" t="s">
        <v>4160</v>
      </c>
      <c r="G502" s="117"/>
      <c r="H502" s="39"/>
      <c r="I502" s="15"/>
      <c r="J502" s="122"/>
      <c r="S502" s="80">
        <v>1.4810000000000001</v>
      </c>
      <c r="T502" s="100"/>
    </row>
    <row r="503" spans="1:20" s="2" customFormat="1" ht="14.25" x14ac:dyDescent="0.25">
      <c r="A503" s="39">
        <v>464</v>
      </c>
      <c r="B503" s="40" t="s">
        <v>1252</v>
      </c>
      <c r="C503" s="33" t="s">
        <v>1253</v>
      </c>
      <c r="D503" s="39">
        <v>4.3550000000000004</v>
      </c>
      <c r="E503" s="33" t="s">
        <v>31</v>
      </c>
      <c r="F503" s="57" t="s">
        <v>4159</v>
      </c>
      <c r="G503" s="33" t="s">
        <v>1254</v>
      </c>
      <c r="H503" s="39"/>
      <c r="I503" s="15"/>
      <c r="J503" s="15"/>
      <c r="S503" s="39">
        <v>4.3550000000000004</v>
      </c>
    </row>
    <row r="504" spans="1:20" s="2" customFormat="1" ht="14.25" x14ac:dyDescent="0.25">
      <c r="A504" s="39">
        <v>465</v>
      </c>
      <c r="B504" s="40" t="s">
        <v>1255</v>
      </c>
      <c r="C504" s="33" t="s">
        <v>1256</v>
      </c>
      <c r="D504" s="39">
        <v>1.9079999999999999</v>
      </c>
      <c r="E504" s="33" t="s">
        <v>31</v>
      </c>
      <c r="F504" s="57" t="s">
        <v>4159</v>
      </c>
      <c r="G504" s="33" t="s">
        <v>1257</v>
      </c>
      <c r="H504" s="39"/>
      <c r="S504" s="39">
        <v>1.9079999999999999</v>
      </c>
    </row>
    <row r="505" spans="1:20" s="2" customFormat="1" ht="14.25" x14ac:dyDescent="0.25">
      <c r="A505" s="39">
        <v>466</v>
      </c>
      <c r="B505" s="40" t="s">
        <v>1258</v>
      </c>
      <c r="C505" s="33" t="s">
        <v>1259</v>
      </c>
      <c r="D505" s="39">
        <f>3.448</f>
        <v>3.448</v>
      </c>
      <c r="E505" s="33" t="s">
        <v>31</v>
      </c>
      <c r="F505" s="57" t="s">
        <v>4158</v>
      </c>
      <c r="G505" s="33" t="s">
        <v>4084</v>
      </c>
      <c r="H505" s="39"/>
      <c r="S505" s="39">
        <f>3.448</f>
        <v>3.448</v>
      </c>
    </row>
    <row r="506" spans="1:20" s="2" customFormat="1" ht="14.25" x14ac:dyDescent="0.25">
      <c r="A506" s="39">
        <v>467</v>
      </c>
      <c r="B506" s="40" t="s">
        <v>1260</v>
      </c>
      <c r="C506" s="33" t="s">
        <v>1261</v>
      </c>
      <c r="D506" s="58">
        <v>0.44676915649900001</v>
      </c>
      <c r="E506" s="33" t="s">
        <v>31</v>
      </c>
      <c r="F506" s="57" t="s">
        <v>4158</v>
      </c>
      <c r="G506" s="33"/>
      <c r="H506" s="39"/>
      <c r="S506" s="58">
        <v>0.44676915649900001</v>
      </c>
    </row>
    <row r="507" spans="1:20" s="2" customFormat="1" ht="14.25" x14ac:dyDescent="0.25">
      <c r="A507" s="39">
        <v>468</v>
      </c>
      <c r="B507" s="40" t="s">
        <v>1262</v>
      </c>
      <c r="C507" s="33" t="s">
        <v>1263</v>
      </c>
      <c r="D507" s="39">
        <v>2.2869999999999999</v>
      </c>
      <c r="E507" s="33" t="s">
        <v>31</v>
      </c>
      <c r="F507" s="57" t="s">
        <v>4159</v>
      </c>
      <c r="G507" s="33" t="s">
        <v>1264</v>
      </c>
      <c r="H507" s="39"/>
      <c r="S507" s="39">
        <v>2.2869999999999999</v>
      </c>
    </row>
    <row r="508" spans="1:20" s="2" customFormat="1" ht="14.25" x14ac:dyDescent="0.25">
      <c r="A508" s="39">
        <v>469</v>
      </c>
      <c r="B508" s="40" t="s">
        <v>1265</v>
      </c>
      <c r="C508" s="33" t="s">
        <v>1266</v>
      </c>
      <c r="D508" s="39">
        <v>0.52800000000000002</v>
      </c>
      <c r="E508" s="33" t="s">
        <v>951</v>
      </c>
      <c r="F508" s="57" t="s">
        <v>4158</v>
      </c>
      <c r="G508" s="33" t="s">
        <v>1267</v>
      </c>
      <c r="H508" s="39"/>
      <c r="R508" s="39">
        <v>0.52800000000000002</v>
      </c>
    </row>
    <row r="509" spans="1:20" s="2" customFormat="1" ht="14.25" x14ac:dyDescent="0.25">
      <c r="A509" s="39">
        <v>470</v>
      </c>
      <c r="B509" s="40" t="s">
        <v>1265</v>
      </c>
      <c r="C509" s="33" t="s">
        <v>1266</v>
      </c>
      <c r="D509" s="39">
        <v>6.3959999999999999</v>
      </c>
      <c r="E509" s="33" t="s">
        <v>31</v>
      </c>
      <c r="F509" s="57" t="s">
        <v>4158</v>
      </c>
      <c r="G509" s="33" t="s">
        <v>1268</v>
      </c>
      <c r="H509" s="39"/>
      <c r="S509" s="39">
        <v>6.3959999999999999</v>
      </c>
    </row>
    <row r="510" spans="1:20" s="2" customFormat="1" ht="14.25" x14ac:dyDescent="0.25">
      <c r="A510" s="39">
        <v>472</v>
      </c>
      <c r="B510" s="40" t="s">
        <v>1269</v>
      </c>
      <c r="C510" s="33" t="s">
        <v>1270</v>
      </c>
      <c r="D510" s="39">
        <v>3.83</v>
      </c>
      <c r="E510" s="33" t="s">
        <v>31</v>
      </c>
      <c r="F510" s="57" t="s">
        <v>4159</v>
      </c>
      <c r="G510" s="33" t="s">
        <v>1271</v>
      </c>
      <c r="H510" s="39"/>
      <c r="S510" s="39">
        <v>3.83</v>
      </c>
    </row>
    <row r="511" spans="1:20" s="2" customFormat="1" ht="14.25" x14ac:dyDescent="0.25">
      <c r="A511" s="39">
        <v>473</v>
      </c>
      <c r="B511" s="40" t="s">
        <v>1272</v>
      </c>
      <c r="C511" s="33" t="s">
        <v>1273</v>
      </c>
      <c r="D511" s="39">
        <v>4.0490000000000004</v>
      </c>
      <c r="E511" s="33" t="s">
        <v>31</v>
      </c>
      <c r="F511" s="57" t="s">
        <v>4158</v>
      </c>
      <c r="G511" s="33" t="s">
        <v>1274</v>
      </c>
      <c r="H511" s="39"/>
      <c r="S511" s="39">
        <v>4.0490000000000004</v>
      </c>
    </row>
    <row r="512" spans="1:20" s="2" customFormat="1" ht="14.25" x14ac:dyDescent="0.25">
      <c r="A512" s="39">
        <v>474</v>
      </c>
      <c r="B512" s="40" t="s">
        <v>1275</v>
      </c>
      <c r="C512" s="33" t="s">
        <v>1276</v>
      </c>
      <c r="D512" s="39">
        <v>5.9740000000000002</v>
      </c>
      <c r="E512" s="33" t="s">
        <v>951</v>
      </c>
      <c r="F512" s="57" t="s">
        <v>4159</v>
      </c>
      <c r="G512" s="33" t="s">
        <v>1277</v>
      </c>
      <c r="H512" s="39"/>
      <c r="R512" s="39">
        <v>5.9740000000000002</v>
      </c>
    </row>
    <row r="513" spans="1:19" s="2" customFormat="1" ht="14.25" x14ac:dyDescent="0.25">
      <c r="A513" s="39">
        <v>476</v>
      </c>
      <c r="B513" s="40" t="s">
        <v>1278</v>
      </c>
      <c r="C513" s="33" t="s">
        <v>1279</v>
      </c>
      <c r="D513" s="39">
        <v>6</v>
      </c>
      <c r="E513" s="33" t="s">
        <v>951</v>
      </c>
      <c r="F513" s="57" t="s">
        <v>4159</v>
      </c>
      <c r="G513" s="68" t="s">
        <v>1280</v>
      </c>
      <c r="H513" s="39"/>
      <c r="J513" s="115"/>
      <c r="K513" s="115"/>
      <c r="R513" s="39">
        <v>6</v>
      </c>
    </row>
    <row r="514" spans="1:19" s="2" customFormat="1" ht="14.25" x14ac:dyDescent="0.25">
      <c r="A514" s="39">
        <v>478</v>
      </c>
      <c r="B514" s="40" t="s">
        <v>1281</v>
      </c>
      <c r="C514" s="33" t="s">
        <v>1282</v>
      </c>
      <c r="D514" s="39">
        <v>3.391</v>
      </c>
      <c r="E514" s="33" t="s">
        <v>951</v>
      </c>
      <c r="F514" s="57" t="s">
        <v>4159</v>
      </c>
      <c r="G514" s="33" t="s">
        <v>1283</v>
      </c>
      <c r="H514" s="39"/>
      <c r="J514" s="115"/>
      <c r="K514" s="115"/>
      <c r="R514" s="39">
        <v>3.391</v>
      </c>
    </row>
    <row r="515" spans="1:19" s="2" customFormat="1" ht="14.25" x14ac:dyDescent="0.25">
      <c r="A515" s="39">
        <v>480</v>
      </c>
      <c r="B515" s="40" t="s">
        <v>1284</v>
      </c>
      <c r="C515" s="33" t="s">
        <v>1285</v>
      </c>
      <c r="D515" s="39">
        <v>1.675</v>
      </c>
      <c r="E515" s="33" t="s">
        <v>31</v>
      </c>
      <c r="F515" s="57" t="s">
        <v>4159</v>
      </c>
      <c r="G515" s="33" t="s">
        <v>1286</v>
      </c>
      <c r="H515" s="39"/>
      <c r="S515" s="39">
        <v>1.675</v>
      </c>
    </row>
    <row r="516" spans="1:19" s="2" customFormat="1" ht="14.25" x14ac:dyDescent="0.25">
      <c r="A516" s="39">
        <v>481</v>
      </c>
      <c r="B516" s="40" t="s">
        <v>1287</v>
      </c>
      <c r="C516" s="33" t="s">
        <v>1288</v>
      </c>
      <c r="D516" s="39">
        <v>0.69399999999999995</v>
      </c>
      <c r="E516" s="33" t="s">
        <v>31</v>
      </c>
      <c r="F516" s="57" t="s">
        <v>4159</v>
      </c>
      <c r="G516" s="33" t="s">
        <v>1289</v>
      </c>
      <c r="H516" s="39"/>
      <c r="S516" s="39">
        <v>0.69399999999999995</v>
      </c>
    </row>
    <row r="517" spans="1:19" s="2" customFormat="1" ht="14.25" x14ac:dyDescent="0.25">
      <c r="A517" s="39">
        <v>482</v>
      </c>
      <c r="B517" s="40" t="s">
        <v>1290</v>
      </c>
      <c r="C517" s="33" t="s">
        <v>1291</v>
      </c>
      <c r="D517" s="58">
        <v>0.63498849057999995</v>
      </c>
      <c r="E517" s="33" t="s">
        <v>31</v>
      </c>
      <c r="F517" s="57" t="s">
        <v>4158</v>
      </c>
      <c r="G517" s="33"/>
      <c r="H517" s="39"/>
      <c r="S517" s="58">
        <v>0.63498849057999995</v>
      </c>
    </row>
    <row r="518" spans="1:19" s="2" customFormat="1" ht="14.25" x14ac:dyDescent="0.25">
      <c r="A518" s="39">
        <v>483</v>
      </c>
      <c r="B518" s="40" t="s">
        <v>1292</v>
      </c>
      <c r="C518" s="33" t="s">
        <v>1293</v>
      </c>
      <c r="D518" s="58">
        <v>0.88333417939400005</v>
      </c>
      <c r="E518" s="33" t="s">
        <v>31</v>
      </c>
      <c r="F518" s="57" t="s">
        <v>4158</v>
      </c>
      <c r="G518" s="33"/>
      <c r="H518" s="39"/>
      <c r="S518" s="58">
        <v>0.88333417939400005</v>
      </c>
    </row>
    <row r="519" spans="1:19" s="2" customFormat="1" ht="14.25" x14ac:dyDescent="0.25">
      <c r="A519" s="39">
        <v>484</v>
      </c>
      <c r="B519" s="40" t="s">
        <v>1294</v>
      </c>
      <c r="C519" s="33" t="s">
        <v>1295</v>
      </c>
      <c r="D519" s="39">
        <v>1.6020000000000001</v>
      </c>
      <c r="E519" s="33" t="s">
        <v>951</v>
      </c>
      <c r="F519" s="57" t="s">
        <v>4159</v>
      </c>
      <c r="G519" s="33" t="s">
        <v>1296</v>
      </c>
      <c r="H519" s="39"/>
      <c r="R519" s="39">
        <v>1.6020000000000001</v>
      </c>
    </row>
    <row r="520" spans="1:19" s="2" customFormat="1" ht="14.25" x14ac:dyDescent="0.25">
      <c r="A520" s="39">
        <v>485</v>
      </c>
      <c r="B520" s="40" t="s">
        <v>1297</v>
      </c>
      <c r="C520" s="33" t="s">
        <v>1298</v>
      </c>
      <c r="D520" s="39">
        <v>2.581</v>
      </c>
      <c r="E520" s="33" t="s">
        <v>951</v>
      </c>
      <c r="F520" s="57" t="s">
        <v>4158</v>
      </c>
      <c r="G520" s="33" t="s">
        <v>1299</v>
      </c>
      <c r="H520" s="39"/>
      <c r="R520" s="39">
        <v>2.581</v>
      </c>
    </row>
    <row r="521" spans="1:19" s="2" customFormat="1" ht="14.25" x14ac:dyDescent="0.25">
      <c r="A521" s="39">
        <v>486</v>
      </c>
      <c r="B521" s="40" t="s">
        <v>1300</v>
      </c>
      <c r="C521" s="33" t="s">
        <v>1301</v>
      </c>
      <c r="D521" s="39">
        <v>3.49</v>
      </c>
      <c r="E521" s="33" t="s">
        <v>951</v>
      </c>
      <c r="F521" s="57" t="s">
        <v>4158</v>
      </c>
      <c r="G521" s="33" t="s">
        <v>1302</v>
      </c>
      <c r="H521" s="39"/>
      <c r="R521" s="39">
        <v>3.49</v>
      </c>
    </row>
    <row r="522" spans="1:19" s="2" customFormat="1" ht="14.25" x14ac:dyDescent="0.25">
      <c r="A522" s="39">
        <v>487</v>
      </c>
      <c r="B522" s="40" t="s">
        <v>1303</v>
      </c>
      <c r="C522" s="33" t="s">
        <v>1304</v>
      </c>
      <c r="D522" s="39">
        <v>2.9249999999999998</v>
      </c>
      <c r="E522" s="33" t="s">
        <v>951</v>
      </c>
      <c r="F522" s="57" t="s">
        <v>4159</v>
      </c>
      <c r="G522" s="33" t="s">
        <v>1305</v>
      </c>
      <c r="H522" s="39"/>
      <c r="R522" s="39">
        <v>2.9249999999999998</v>
      </c>
    </row>
    <row r="523" spans="1:19" s="2" customFormat="1" ht="14.25" x14ac:dyDescent="0.25">
      <c r="A523" s="39">
        <v>488</v>
      </c>
      <c r="B523" s="40" t="s">
        <v>1306</v>
      </c>
      <c r="C523" s="33" t="s">
        <v>1307</v>
      </c>
      <c r="D523" s="39">
        <v>1.899</v>
      </c>
      <c r="E523" s="33" t="s">
        <v>951</v>
      </c>
      <c r="F523" s="57" t="s">
        <v>4159</v>
      </c>
      <c r="G523" s="33" t="s">
        <v>1308</v>
      </c>
      <c r="H523" s="39"/>
      <c r="R523" s="39">
        <v>1.899</v>
      </c>
    </row>
    <row r="524" spans="1:19" s="2" customFormat="1" ht="14.25" x14ac:dyDescent="0.25">
      <c r="A524" s="39">
        <v>489</v>
      </c>
      <c r="B524" s="40" t="s">
        <v>1309</v>
      </c>
      <c r="C524" s="33" t="s">
        <v>1310</v>
      </c>
      <c r="D524" s="39">
        <v>4.0469999999999997</v>
      </c>
      <c r="E524" s="33" t="s">
        <v>951</v>
      </c>
      <c r="F524" s="57" t="s">
        <v>4158</v>
      </c>
      <c r="G524" s="33" t="s">
        <v>1311</v>
      </c>
      <c r="H524" s="39"/>
      <c r="R524" s="39">
        <v>4.0469999999999997</v>
      </c>
    </row>
    <row r="525" spans="1:19" s="2" customFormat="1" ht="14.25" x14ac:dyDescent="0.25">
      <c r="A525" s="39">
        <v>490</v>
      </c>
      <c r="B525" s="40" t="s">
        <v>1312</v>
      </c>
      <c r="C525" s="33" t="s">
        <v>1313</v>
      </c>
      <c r="D525" s="39">
        <v>7.609</v>
      </c>
      <c r="E525" s="33" t="s">
        <v>951</v>
      </c>
      <c r="F525" s="57" t="s">
        <v>4158</v>
      </c>
      <c r="G525" s="33" t="s">
        <v>1314</v>
      </c>
      <c r="H525" s="39"/>
      <c r="R525" s="39">
        <v>7.609</v>
      </c>
    </row>
    <row r="526" spans="1:19" s="2" customFormat="1" ht="14.25" x14ac:dyDescent="0.25">
      <c r="A526" s="39">
        <v>491</v>
      </c>
      <c r="B526" s="40" t="s">
        <v>1315</v>
      </c>
      <c r="C526" s="33" t="s">
        <v>1316</v>
      </c>
      <c r="D526" s="39">
        <v>1.2669999999999999</v>
      </c>
      <c r="E526" s="33" t="s">
        <v>951</v>
      </c>
      <c r="F526" s="57" t="s">
        <v>4158</v>
      </c>
      <c r="G526" s="33" t="s">
        <v>1317</v>
      </c>
      <c r="H526" s="39"/>
      <c r="R526" s="39">
        <v>1.2669999999999999</v>
      </c>
    </row>
    <row r="527" spans="1:19" s="2" customFormat="1" ht="14.25" x14ac:dyDescent="0.25">
      <c r="A527" s="39">
        <v>493</v>
      </c>
      <c r="B527" s="40" t="s">
        <v>1318</v>
      </c>
      <c r="C527" s="33" t="s">
        <v>1319</v>
      </c>
      <c r="D527" s="39">
        <v>1.665</v>
      </c>
      <c r="E527" s="33" t="s">
        <v>951</v>
      </c>
      <c r="F527" s="57" t="s">
        <v>4159</v>
      </c>
      <c r="G527" s="33" t="s">
        <v>1320</v>
      </c>
      <c r="H527" s="39"/>
      <c r="R527" s="39">
        <v>1.665</v>
      </c>
    </row>
    <row r="528" spans="1:19" s="2" customFormat="1" ht="25.5" x14ac:dyDescent="0.25">
      <c r="A528" s="39">
        <v>494</v>
      </c>
      <c r="B528" s="40" t="s">
        <v>1321</v>
      </c>
      <c r="C528" s="33" t="s">
        <v>1322</v>
      </c>
      <c r="D528" s="39">
        <v>1.026</v>
      </c>
      <c r="E528" s="33" t="s">
        <v>951</v>
      </c>
      <c r="F528" s="57" t="s">
        <v>4158</v>
      </c>
      <c r="G528" s="33" t="s">
        <v>1323</v>
      </c>
      <c r="H528" s="39"/>
      <c r="R528" s="39">
        <v>1.026</v>
      </c>
    </row>
    <row r="529" spans="1:18" s="2" customFormat="1" ht="14.25" x14ac:dyDescent="0.25">
      <c r="A529" s="110">
        <v>495</v>
      </c>
      <c r="B529" s="123" t="s">
        <v>1324</v>
      </c>
      <c r="C529" s="112" t="s">
        <v>1325</v>
      </c>
      <c r="D529" s="39">
        <v>4.38</v>
      </c>
      <c r="E529" s="112" t="s">
        <v>951</v>
      </c>
      <c r="F529" s="57" t="s">
        <v>4159</v>
      </c>
      <c r="G529" s="33" t="s">
        <v>4086</v>
      </c>
      <c r="H529" s="39"/>
      <c r="R529" s="39">
        <v>4.38</v>
      </c>
    </row>
    <row r="530" spans="1:18" s="2" customFormat="1" ht="14.25" x14ac:dyDescent="0.25">
      <c r="A530" s="111"/>
      <c r="B530" s="124"/>
      <c r="C530" s="113"/>
      <c r="D530" s="39">
        <v>1.8680000000000001</v>
      </c>
      <c r="E530" s="113"/>
      <c r="F530" s="57" t="s">
        <v>4159</v>
      </c>
      <c r="G530" s="33" t="s">
        <v>4085</v>
      </c>
      <c r="H530" s="39"/>
      <c r="R530" s="39">
        <v>1.8680000000000001</v>
      </c>
    </row>
    <row r="531" spans="1:18" s="2" customFormat="1" ht="14.25" x14ac:dyDescent="0.25">
      <c r="A531" s="39">
        <v>496</v>
      </c>
      <c r="B531" s="40" t="s">
        <v>1326</v>
      </c>
      <c r="C531" s="33" t="s">
        <v>1327</v>
      </c>
      <c r="D531" s="39">
        <v>0.39300000000000002</v>
      </c>
      <c r="E531" s="33" t="s">
        <v>951</v>
      </c>
      <c r="F531" s="57" t="s">
        <v>4159</v>
      </c>
      <c r="G531" s="33" t="s">
        <v>1328</v>
      </c>
      <c r="H531" s="39"/>
      <c r="R531" s="39">
        <v>0.39300000000000002</v>
      </c>
    </row>
    <row r="532" spans="1:18" s="2" customFormat="1" ht="14.25" x14ac:dyDescent="0.25">
      <c r="A532" s="110">
        <v>497</v>
      </c>
      <c r="B532" s="123" t="s">
        <v>1329</v>
      </c>
      <c r="C532" s="112" t="s">
        <v>1330</v>
      </c>
      <c r="D532" s="39">
        <v>0.38300000000000001</v>
      </c>
      <c r="E532" s="112" t="s">
        <v>951</v>
      </c>
      <c r="F532" s="57" t="s">
        <v>4159</v>
      </c>
      <c r="G532" s="33" t="s">
        <v>4088</v>
      </c>
      <c r="H532" s="39"/>
      <c r="R532" s="39">
        <v>0.38300000000000001</v>
      </c>
    </row>
    <row r="533" spans="1:18" s="2" customFormat="1" ht="14.25" x14ac:dyDescent="0.25">
      <c r="A533" s="111"/>
      <c r="B533" s="124"/>
      <c r="C533" s="113"/>
      <c r="D533" s="39">
        <v>1.321</v>
      </c>
      <c r="E533" s="113"/>
      <c r="F533" s="57" t="s">
        <v>4159</v>
      </c>
      <c r="G533" s="33" t="s">
        <v>4087</v>
      </c>
      <c r="H533" s="39"/>
      <c r="R533" s="39">
        <v>1.321</v>
      </c>
    </row>
    <row r="534" spans="1:18" s="2" customFormat="1" ht="14.25" x14ac:dyDescent="0.25">
      <c r="A534" s="39">
        <v>498</v>
      </c>
      <c r="B534" s="40" t="s">
        <v>1331</v>
      </c>
      <c r="C534" s="33" t="s">
        <v>1332</v>
      </c>
      <c r="D534" s="39">
        <v>0.55400000000000005</v>
      </c>
      <c r="E534" s="33" t="s">
        <v>951</v>
      </c>
      <c r="F534" s="57" t="s">
        <v>4159</v>
      </c>
      <c r="G534" s="33" t="s">
        <v>1333</v>
      </c>
      <c r="H534" s="39"/>
      <c r="R534" s="39">
        <v>0.55400000000000005</v>
      </c>
    </row>
    <row r="535" spans="1:18" s="2" customFormat="1" ht="14.25" x14ac:dyDescent="0.25">
      <c r="A535" s="39">
        <v>499</v>
      </c>
      <c r="B535" s="40" t="s">
        <v>1334</v>
      </c>
      <c r="C535" s="33" t="s">
        <v>1335</v>
      </c>
      <c r="D535" s="39">
        <v>1.0720000000000001</v>
      </c>
      <c r="E535" s="33" t="s">
        <v>951</v>
      </c>
      <c r="F535" s="57" t="s">
        <v>4159</v>
      </c>
      <c r="G535" s="33" t="s">
        <v>1336</v>
      </c>
      <c r="H535" s="39"/>
      <c r="R535" s="39">
        <v>1.0720000000000001</v>
      </c>
    </row>
    <row r="536" spans="1:18" s="2" customFormat="1" ht="14.25" x14ac:dyDescent="0.25">
      <c r="A536" s="39">
        <v>500</v>
      </c>
      <c r="B536" s="40" t="s">
        <v>1337</v>
      </c>
      <c r="C536" s="33" t="s">
        <v>1338</v>
      </c>
      <c r="D536" s="39">
        <v>1.3620000000000001</v>
      </c>
      <c r="E536" s="33" t="s">
        <v>951</v>
      </c>
      <c r="F536" s="57" t="s">
        <v>4159</v>
      </c>
      <c r="G536" s="33" t="s">
        <v>1339</v>
      </c>
      <c r="H536" s="39"/>
      <c r="R536" s="39">
        <v>1.3620000000000001</v>
      </c>
    </row>
    <row r="537" spans="1:18" s="2" customFormat="1" ht="14.25" x14ac:dyDescent="0.25">
      <c r="A537" s="39">
        <v>501</v>
      </c>
      <c r="B537" s="40" t="s">
        <v>1340</v>
      </c>
      <c r="C537" s="33" t="s">
        <v>1341</v>
      </c>
      <c r="D537" s="39">
        <v>0.878</v>
      </c>
      <c r="E537" s="33" t="s">
        <v>10</v>
      </c>
      <c r="F537" s="57" t="s">
        <v>4159</v>
      </c>
      <c r="G537" s="33" t="s">
        <v>1342</v>
      </c>
      <c r="H537" s="39"/>
      <c r="O537" s="39">
        <v>0.878</v>
      </c>
      <c r="R537" s="39"/>
    </row>
    <row r="538" spans="1:18" s="2" customFormat="1" ht="14.25" x14ac:dyDescent="0.25">
      <c r="A538" s="39">
        <v>502</v>
      </c>
      <c r="B538" s="40" t="s">
        <v>1343</v>
      </c>
      <c r="C538" s="33" t="s">
        <v>1344</v>
      </c>
      <c r="D538" s="39">
        <v>1.671</v>
      </c>
      <c r="E538" s="33" t="s">
        <v>951</v>
      </c>
      <c r="F538" s="57" t="s">
        <v>4158</v>
      </c>
      <c r="G538" s="33" t="s">
        <v>1345</v>
      </c>
      <c r="H538" s="39"/>
      <c r="R538" s="39">
        <v>1.671</v>
      </c>
    </row>
    <row r="539" spans="1:18" s="2" customFormat="1" ht="12.75" x14ac:dyDescent="0.2">
      <c r="A539" s="39">
        <v>503</v>
      </c>
      <c r="B539" s="40" t="s">
        <v>1346</v>
      </c>
      <c r="C539" s="33" t="s">
        <v>1347</v>
      </c>
      <c r="D539" s="39">
        <v>6.6319999999999997</v>
      </c>
      <c r="E539" s="33" t="s">
        <v>951</v>
      </c>
      <c r="F539" s="57" t="s">
        <v>105</v>
      </c>
      <c r="G539" s="33" t="s">
        <v>1348</v>
      </c>
      <c r="H539" s="39"/>
      <c r="R539" s="39">
        <v>6.6319999999999997</v>
      </c>
    </row>
    <row r="540" spans="1:18" s="2" customFormat="1" ht="14.25" x14ac:dyDescent="0.25">
      <c r="A540" s="39">
        <v>504</v>
      </c>
      <c r="B540" s="40" t="s">
        <v>1349</v>
      </c>
      <c r="C540" s="33" t="s">
        <v>1350</v>
      </c>
      <c r="D540" s="39">
        <v>1.2230000000000001</v>
      </c>
      <c r="E540" s="33" t="s">
        <v>951</v>
      </c>
      <c r="F540" s="57" t="s">
        <v>4159</v>
      </c>
      <c r="G540" s="33" t="s">
        <v>1351</v>
      </c>
      <c r="H540" s="39"/>
      <c r="R540" s="39">
        <v>1.2230000000000001</v>
      </c>
    </row>
    <row r="541" spans="1:18" s="2" customFormat="1" ht="14.25" x14ac:dyDescent="0.25">
      <c r="A541" s="39">
        <v>505</v>
      </c>
      <c r="B541" s="40" t="s">
        <v>1352</v>
      </c>
      <c r="C541" s="33" t="s">
        <v>1353</v>
      </c>
      <c r="D541" s="39">
        <v>1.0860000000000001</v>
      </c>
      <c r="E541" s="33" t="s">
        <v>951</v>
      </c>
      <c r="F541" s="57" t="s">
        <v>4159</v>
      </c>
      <c r="G541" s="33" t="s">
        <v>1354</v>
      </c>
      <c r="H541" s="39"/>
      <c r="R541" s="39">
        <v>1.0860000000000001</v>
      </c>
    </row>
    <row r="542" spans="1:18" s="2" customFormat="1" ht="14.25" x14ac:dyDescent="0.25">
      <c r="A542" s="39">
        <v>506</v>
      </c>
      <c r="B542" s="40" t="s">
        <v>1355</v>
      </c>
      <c r="C542" s="33" t="s">
        <v>1356</v>
      </c>
      <c r="D542" s="39">
        <v>1.056</v>
      </c>
      <c r="E542" s="33" t="s">
        <v>951</v>
      </c>
      <c r="F542" s="57" t="s">
        <v>4159</v>
      </c>
      <c r="G542" s="33" t="s">
        <v>1357</v>
      </c>
      <c r="H542" s="39"/>
      <c r="R542" s="39">
        <v>1.056</v>
      </c>
    </row>
    <row r="543" spans="1:18" s="2" customFormat="1" ht="14.25" x14ac:dyDescent="0.25">
      <c r="A543" s="39">
        <v>507</v>
      </c>
      <c r="B543" s="40" t="s">
        <v>1358</v>
      </c>
      <c r="C543" s="33" t="s">
        <v>1359</v>
      </c>
      <c r="D543" s="39">
        <v>3.7330000000000001</v>
      </c>
      <c r="E543" s="33" t="s">
        <v>951</v>
      </c>
      <c r="F543" s="57" t="s">
        <v>4158</v>
      </c>
      <c r="G543" s="33" t="s">
        <v>1360</v>
      </c>
      <c r="H543" s="39"/>
      <c r="R543" s="39">
        <v>3.7330000000000001</v>
      </c>
    </row>
    <row r="544" spans="1:18" s="2" customFormat="1" ht="14.25" x14ac:dyDescent="0.25">
      <c r="A544" s="110">
        <v>508</v>
      </c>
      <c r="B544" s="112" t="s">
        <v>1361</v>
      </c>
      <c r="C544" s="112" t="s">
        <v>1362</v>
      </c>
      <c r="D544" s="39">
        <v>0.79800000000000004</v>
      </c>
      <c r="E544" s="112" t="s">
        <v>951</v>
      </c>
      <c r="F544" s="57" t="s">
        <v>4159</v>
      </c>
      <c r="G544" s="33" t="s">
        <v>4090</v>
      </c>
      <c r="H544" s="39"/>
      <c r="R544" s="39">
        <v>0.79800000000000004</v>
      </c>
    </row>
    <row r="545" spans="1:18" s="2" customFormat="1" ht="14.25" x14ac:dyDescent="0.25">
      <c r="A545" s="111"/>
      <c r="B545" s="113"/>
      <c r="C545" s="113"/>
      <c r="D545" s="39">
        <v>0.19600000000000001</v>
      </c>
      <c r="E545" s="113"/>
      <c r="F545" s="57" t="s">
        <v>4159</v>
      </c>
      <c r="G545" s="33" t="s">
        <v>4089</v>
      </c>
      <c r="H545" s="39"/>
      <c r="R545" s="39">
        <v>0.19600000000000001</v>
      </c>
    </row>
    <row r="546" spans="1:18" s="2" customFormat="1" ht="14.25" x14ac:dyDescent="0.25">
      <c r="A546" s="39">
        <v>509</v>
      </c>
      <c r="B546" s="40" t="s">
        <v>1363</v>
      </c>
      <c r="C546" s="33" t="s">
        <v>1364</v>
      </c>
      <c r="D546" s="39">
        <v>2.601</v>
      </c>
      <c r="E546" s="33" t="s">
        <v>951</v>
      </c>
      <c r="F546" s="57" t="s">
        <v>4159</v>
      </c>
      <c r="G546" s="33" t="s">
        <v>1365</v>
      </c>
      <c r="H546" s="39"/>
      <c r="R546" s="39">
        <v>2.601</v>
      </c>
    </row>
    <row r="547" spans="1:18" s="2" customFormat="1" ht="14.25" x14ac:dyDescent="0.25">
      <c r="A547" s="39">
        <v>510</v>
      </c>
      <c r="B547" s="40" t="s">
        <v>1366</v>
      </c>
      <c r="C547" s="33" t="s">
        <v>1367</v>
      </c>
      <c r="D547" s="39">
        <v>3.069</v>
      </c>
      <c r="E547" s="33" t="s">
        <v>951</v>
      </c>
      <c r="F547" s="57" t="s">
        <v>4159</v>
      </c>
      <c r="G547" s="33" t="s">
        <v>1368</v>
      </c>
      <c r="H547" s="39"/>
      <c r="R547" s="39">
        <v>3.069</v>
      </c>
    </row>
    <row r="548" spans="1:18" s="2" customFormat="1" ht="14.25" x14ac:dyDescent="0.25">
      <c r="A548" s="39">
        <v>511</v>
      </c>
      <c r="B548" s="40" t="s">
        <v>1369</v>
      </c>
      <c r="C548" s="33" t="s">
        <v>1370</v>
      </c>
      <c r="D548" s="39">
        <v>2.1800000000000002</v>
      </c>
      <c r="E548" s="33" t="s">
        <v>951</v>
      </c>
      <c r="F548" s="57" t="s">
        <v>4158</v>
      </c>
      <c r="G548" s="33" t="s">
        <v>1371</v>
      </c>
      <c r="H548" s="39"/>
      <c r="R548" s="39">
        <v>2.1800000000000002</v>
      </c>
    </row>
    <row r="549" spans="1:18" s="2" customFormat="1" ht="14.25" x14ac:dyDescent="0.25">
      <c r="A549" s="39">
        <v>512</v>
      </c>
      <c r="B549" s="40" t="s">
        <v>1372</v>
      </c>
      <c r="C549" s="33" t="s">
        <v>1373</v>
      </c>
      <c r="D549" s="39">
        <v>0.26500000000000001</v>
      </c>
      <c r="E549" s="33" t="s">
        <v>951</v>
      </c>
      <c r="F549" s="57" t="s">
        <v>4158</v>
      </c>
      <c r="G549" s="33" t="s">
        <v>1374</v>
      </c>
      <c r="H549" s="39"/>
      <c r="R549" s="39">
        <v>0.26500000000000001</v>
      </c>
    </row>
    <row r="550" spans="1:18" s="2" customFormat="1" ht="14.25" x14ac:dyDescent="0.25">
      <c r="A550" s="39">
        <v>513</v>
      </c>
      <c r="B550" s="40" t="s">
        <v>1375</v>
      </c>
      <c r="C550" s="33" t="s">
        <v>1376</v>
      </c>
      <c r="D550" s="39">
        <v>3.1560000000000001</v>
      </c>
      <c r="E550" s="33" t="s">
        <v>951</v>
      </c>
      <c r="F550" s="57" t="s">
        <v>4159</v>
      </c>
      <c r="G550" s="33" t="s">
        <v>1377</v>
      </c>
      <c r="H550" s="39"/>
      <c r="R550" s="39">
        <v>3.1560000000000001</v>
      </c>
    </row>
    <row r="551" spans="1:18" s="2" customFormat="1" ht="14.25" x14ac:dyDescent="0.25">
      <c r="A551" s="39">
        <v>514</v>
      </c>
      <c r="B551" s="40" t="s">
        <v>1378</v>
      </c>
      <c r="C551" s="33" t="s">
        <v>1379</v>
      </c>
      <c r="D551" s="39">
        <v>0.28000000000000003</v>
      </c>
      <c r="E551" s="33" t="s">
        <v>951</v>
      </c>
      <c r="F551" s="57" t="s">
        <v>4159</v>
      </c>
      <c r="G551" s="33" t="s">
        <v>1380</v>
      </c>
      <c r="H551" s="39"/>
      <c r="R551" s="39">
        <v>0.28000000000000003</v>
      </c>
    </row>
    <row r="552" spans="1:18" s="2" customFormat="1" ht="14.25" x14ac:dyDescent="0.25">
      <c r="A552" s="39">
        <v>515</v>
      </c>
      <c r="B552" s="40" t="s">
        <v>1381</v>
      </c>
      <c r="C552" s="33" t="s">
        <v>1382</v>
      </c>
      <c r="D552" s="39">
        <v>1.07</v>
      </c>
      <c r="E552" s="33" t="s">
        <v>951</v>
      </c>
      <c r="F552" s="57" t="s">
        <v>4158</v>
      </c>
      <c r="G552" s="33" t="s">
        <v>1383</v>
      </c>
      <c r="H552" s="39"/>
      <c r="R552" s="39">
        <v>1.07</v>
      </c>
    </row>
    <row r="553" spans="1:18" s="2" customFormat="1" ht="14.25" x14ac:dyDescent="0.25">
      <c r="A553" s="39">
        <v>516</v>
      </c>
      <c r="B553" s="40" t="s">
        <v>1384</v>
      </c>
      <c r="C553" s="33" t="s">
        <v>1385</v>
      </c>
      <c r="D553" s="39">
        <v>0.56699999999999995</v>
      </c>
      <c r="E553" s="33" t="s">
        <v>951</v>
      </c>
      <c r="F553" s="57" t="s">
        <v>4159</v>
      </c>
      <c r="G553" s="33" t="s">
        <v>1386</v>
      </c>
      <c r="H553" s="39"/>
      <c r="R553" s="39">
        <v>0.56699999999999995</v>
      </c>
    </row>
    <row r="554" spans="1:18" s="2" customFormat="1" ht="12.75" x14ac:dyDescent="0.2">
      <c r="A554" s="39">
        <v>517</v>
      </c>
      <c r="B554" s="40" t="s">
        <v>1387</v>
      </c>
      <c r="C554" s="33" t="s">
        <v>1388</v>
      </c>
      <c r="D554" s="39">
        <v>0.96299999999999997</v>
      </c>
      <c r="E554" s="33" t="s">
        <v>10</v>
      </c>
      <c r="F554" s="57" t="s">
        <v>308</v>
      </c>
      <c r="G554" s="33" t="s">
        <v>1389</v>
      </c>
      <c r="H554" s="39"/>
      <c r="O554" s="39">
        <v>0.96299999999999997</v>
      </c>
    </row>
    <row r="555" spans="1:18" s="2" customFormat="1" ht="14.25" x14ac:dyDescent="0.25">
      <c r="A555" s="39">
        <v>518</v>
      </c>
      <c r="B555" s="40" t="s">
        <v>1390</v>
      </c>
      <c r="C555" s="33" t="s">
        <v>1391</v>
      </c>
      <c r="D555" s="39">
        <v>3.8479999999999999</v>
      </c>
      <c r="E555" s="33" t="s">
        <v>10</v>
      </c>
      <c r="F555" s="57" t="s">
        <v>4160</v>
      </c>
      <c r="G555" s="33" t="s">
        <v>1392</v>
      </c>
      <c r="H555" s="39"/>
      <c r="O555" s="39">
        <v>3.8479999999999999</v>
      </c>
    </row>
    <row r="556" spans="1:18" s="2" customFormat="1" ht="14.25" x14ac:dyDescent="0.25">
      <c r="A556" s="39">
        <v>519</v>
      </c>
      <c r="B556" s="40" t="s">
        <v>1393</v>
      </c>
      <c r="C556" s="33" t="s">
        <v>1394</v>
      </c>
      <c r="D556" s="39">
        <v>0.28699999999999998</v>
      </c>
      <c r="E556" s="33" t="s">
        <v>10</v>
      </c>
      <c r="F556" s="57" t="s">
        <v>4159</v>
      </c>
      <c r="G556" s="33" t="s">
        <v>1395</v>
      </c>
      <c r="H556" s="39"/>
      <c r="O556" s="39">
        <v>0.28699999999999998</v>
      </c>
    </row>
    <row r="557" spans="1:18" s="2" customFormat="1" ht="14.25" x14ac:dyDescent="0.25">
      <c r="A557" s="39">
        <v>520</v>
      </c>
      <c r="B557" s="40" t="s">
        <v>1396</v>
      </c>
      <c r="C557" s="33" t="s">
        <v>1397</v>
      </c>
      <c r="D557" s="39">
        <v>1.9750000000000001</v>
      </c>
      <c r="E557" s="33" t="s">
        <v>10</v>
      </c>
      <c r="F557" s="57" t="s">
        <v>4160</v>
      </c>
      <c r="G557" s="33" t="s">
        <v>1398</v>
      </c>
      <c r="H557" s="39"/>
      <c r="O557" s="39">
        <v>1.9750000000000001</v>
      </c>
    </row>
    <row r="558" spans="1:18" s="2" customFormat="1" ht="14.25" x14ac:dyDescent="0.25">
      <c r="A558" s="39">
        <v>521</v>
      </c>
      <c r="B558" s="40" t="s">
        <v>1399</v>
      </c>
      <c r="C558" s="33" t="s">
        <v>1400</v>
      </c>
      <c r="D558" s="39">
        <v>1.3680000000000001</v>
      </c>
      <c r="E558" s="33" t="s">
        <v>10</v>
      </c>
      <c r="F558" s="57" t="s">
        <v>4159</v>
      </c>
      <c r="G558" s="33" t="s">
        <v>1401</v>
      </c>
      <c r="H558" s="39"/>
      <c r="O558" s="39">
        <v>1.3680000000000001</v>
      </c>
    </row>
    <row r="559" spans="1:18" s="2" customFormat="1" ht="14.25" x14ac:dyDescent="0.25">
      <c r="A559" s="39">
        <v>522</v>
      </c>
      <c r="B559" s="40" t="s">
        <v>1402</v>
      </c>
      <c r="C559" s="33" t="s">
        <v>1403</v>
      </c>
      <c r="D559" s="39">
        <v>0.33200000000000002</v>
      </c>
      <c r="E559" s="33" t="s">
        <v>10</v>
      </c>
      <c r="F559" s="57" t="s">
        <v>4158</v>
      </c>
      <c r="G559" s="33" t="s">
        <v>1404</v>
      </c>
      <c r="H559" s="39"/>
      <c r="O559" s="39">
        <v>0.33200000000000002</v>
      </c>
    </row>
    <row r="560" spans="1:18" s="2" customFormat="1" ht="25.5" x14ac:dyDescent="0.25">
      <c r="A560" s="39">
        <v>523</v>
      </c>
      <c r="B560" s="40" t="s">
        <v>1405</v>
      </c>
      <c r="C560" s="33" t="s">
        <v>1406</v>
      </c>
      <c r="D560" s="39">
        <v>1.405</v>
      </c>
      <c r="E560" s="33" t="s">
        <v>10</v>
      </c>
      <c r="F560" s="57" t="s">
        <v>4159</v>
      </c>
      <c r="G560" s="33" t="s">
        <v>1407</v>
      </c>
      <c r="H560" s="39"/>
      <c r="O560" s="39">
        <v>1.405</v>
      </c>
    </row>
    <row r="561" spans="1:20" s="2" customFormat="1" ht="14.25" x14ac:dyDescent="0.25">
      <c r="A561" s="39">
        <v>524</v>
      </c>
      <c r="B561" s="40" t="s">
        <v>1408</v>
      </c>
      <c r="C561" s="33" t="s">
        <v>1409</v>
      </c>
      <c r="D561" s="39">
        <v>0.25700000000000001</v>
      </c>
      <c r="E561" s="33" t="s">
        <v>10</v>
      </c>
      <c r="F561" s="57" t="s">
        <v>4159</v>
      </c>
      <c r="G561" s="33" t="s">
        <v>1410</v>
      </c>
      <c r="H561" s="39"/>
      <c r="O561" s="39">
        <v>0.25700000000000001</v>
      </c>
    </row>
    <row r="562" spans="1:20" s="2" customFormat="1" ht="14.25" x14ac:dyDescent="0.25">
      <c r="A562" s="39">
        <v>525</v>
      </c>
      <c r="B562" s="40" t="s">
        <v>1411</v>
      </c>
      <c r="C562" s="33" t="s">
        <v>1412</v>
      </c>
      <c r="D562" s="39">
        <v>0.72699999999999998</v>
      </c>
      <c r="E562" s="33" t="s">
        <v>10</v>
      </c>
      <c r="F562" s="57" t="s">
        <v>4159</v>
      </c>
      <c r="G562" s="33" t="s">
        <v>1413</v>
      </c>
      <c r="H562" s="39"/>
      <c r="O562" s="39">
        <v>0.72699999999999998</v>
      </c>
    </row>
    <row r="563" spans="1:20" s="2" customFormat="1" ht="14.25" x14ac:dyDescent="0.25">
      <c r="A563" s="39">
        <v>526</v>
      </c>
      <c r="B563" s="40" t="s">
        <v>1414</v>
      </c>
      <c r="C563" s="33" t="s">
        <v>1415</v>
      </c>
      <c r="D563" s="39">
        <v>0.35799999999999998</v>
      </c>
      <c r="E563" s="33" t="s">
        <v>10</v>
      </c>
      <c r="F563" s="57" t="s">
        <v>4159</v>
      </c>
      <c r="G563" s="33" t="s">
        <v>1416</v>
      </c>
      <c r="H563" s="39"/>
      <c r="O563" s="39">
        <v>0.35799999999999998</v>
      </c>
    </row>
    <row r="564" spans="1:20" s="2" customFormat="1" ht="14.25" x14ac:dyDescent="0.25">
      <c r="A564" s="39">
        <v>527</v>
      </c>
      <c r="B564" s="40" t="s">
        <v>1417</v>
      </c>
      <c r="C564" s="33" t="s">
        <v>1418</v>
      </c>
      <c r="D564" s="39">
        <v>0.96799999999999997</v>
      </c>
      <c r="E564" s="33" t="s">
        <v>88</v>
      </c>
      <c r="F564" s="57" t="s">
        <v>4158</v>
      </c>
      <c r="G564" s="33" t="s">
        <v>1419</v>
      </c>
      <c r="H564" s="39"/>
      <c r="T564" s="99">
        <v>0.96799999999999997</v>
      </c>
    </row>
    <row r="565" spans="1:20" s="2" customFormat="1" ht="14.25" x14ac:dyDescent="0.25">
      <c r="A565" s="39">
        <v>528</v>
      </c>
      <c r="B565" s="40" t="s">
        <v>1420</v>
      </c>
      <c r="C565" s="33" t="s">
        <v>1421</v>
      </c>
      <c r="D565" s="39">
        <v>0.56399999999999995</v>
      </c>
      <c r="E565" s="33" t="s">
        <v>88</v>
      </c>
      <c r="F565" s="57" t="s">
        <v>4159</v>
      </c>
      <c r="G565" s="33" t="s">
        <v>1422</v>
      </c>
      <c r="H565" s="39"/>
      <c r="T565" s="99">
        <v>0.56399999999999995</v>
      </c>
    </row>
    <row r="566" spans="1:20" s="2" customFormat="1" ht="14.25" x14ac:dyDescent="0.25">
      <c r="A566" s="39">
        <v>529</v>
      </c>
      <c r="B566" s="40" t="s">
        <v>1423</v>
      </c>
      <c r="C566" s="33" t="s">
        <v>1424</v>
      </c>
      <c r="D566" s="39">
        <v>4.5789999999999997</v>
      </c>
      <c r="E566" s="33" t="s">
        <v>88</v>
      </c>
      <c r="F566" s="57" t="s">
        <v>4160</v>
      </c>
      <c r="G566" s="33" t="s">
        <v>1425</v>
      </c>
      <c r="H566" s="39"/>
      <c r="T566" s="99">
        <v>4.5789999999999997</v>
      </c>
    </row>
    <row r="567" spans="1:20" s="2" customFormat="1" ht="14.25" x14ac:dyDescent="0.25">
      <c r="A567" s="39">
        <v>530</v>
      </c>
      <c r="B567" s="40" t="s">
        <v>1426</v>
      </c>
      <c r="C567" s="33" t="s">
        <v>1427</v>
      </c>
      <c r="D567" s="39">
        <v>3.2690000000000001</v>
      </c>
      <c r="E567" s="33" t="s">
        <v>88</v>
      </c>
      <c r="F567" s="57" t="s">
        <v>4158</v>
      </c>
      <c r="G567" s="33" t="s">
        <v>1428</v>
      </c>
      <c r="H567" s="39"/>
      <c r="T567" s="99">
        <v>3.2690000000000001</v>
      </c>
    </row>
    <row r="568" spans="1:20" s="2" customFormat="1" ht="14.25" x14ac:dyDescent="0.25">
      <c r="A568" s="39">
        <v>531</v>
      </c>
      <c r="B568" s="40" t="s">
        <v>1429</v>
      </c>
      <c r="C568" s="33" t="s">
        <v>1430</v>
      </c>
      <c r="D568" s="39">
        <v>1.974</v>
      </c>
      <c r="E568" s="33" t="s">
        <v>88</v>
      </c>
      <c r="F568" s="57" t="s">
        <v>4158</v>
      </c>
      <c r="G568" s="33" t="s">
        <v>1431</v>
      </c>
      <c r="H568" s="39"/>
      <c r="T568" s="99">
        <v>1.974</v>
      </c>
    </row>
    <row r="569" spans="1:20" s="2" customFormat="1" ht="14.25" x14ac:dyDescent="0.25">
      <c r="A569" s="39">
        <v>532</v>
      </c>
      <c r="B569" s="40" t="s">
        <v>1432</v>
      </c>
      <c r="C569" s="33" t="s">
        <v>1433</v>
      </c>
      <c r="D569" s="116">
        <f>4.989+1.609</f>
        <v>6.5979999999999999</v>
      </c>
      <c r="E569" s="33" t="s">
        <v>10</v>
      </c>
      <c r="F569" s="57" t="s">
        <v>4158</v>
      </c>
      <c r="G569" s="117" t="s">
        <v>1434</v>
      </c>
      <c r="H569" s="39"/>
      <c r="O569" s="2">
        <v>0.76500000000000001</v>
      </c>
      <c r="T569" s="100"/>
    </row>
    <row r="570" spans="1:20" s="2" customFormat="1" ht="14.25" x14ac:dyDescent="0.25">
      <c r="A570" s="39">
        <v>533</v>
      </c>
      <c r="B570" s="40" t="s">
        <v>1432</v>
      </c>
      <c r="C570" s="33" t="s">
        <v>1433</v>
      </c>
      <c r="D570" s="116"/>
      <c r="E570" s="33" t="s">
        <v>88</v>
      </c>
      <c r="F570" s="57" t="s">
        <v>4158</v>
      </c>
      <c r="G570" s="117"/>
      <c r="H570" s="39"/>
      <c r="J570" s="9"/>
      <c r="T570" s="100">
        <v>5.8330000000000002</v>
      </c>
    </row>
    <row r="571" spans="1:20" s="2" customFormat="1" ht="14.25" x14ac:dyDescent="0.25">
      <c r="A571" s="39">
        <v>534</v>
      </c>
      <c r="B571" s="40" t="s">
        <v>1435</v>
      </c>
      <c r="C571" s="33" t="s">
        <v>1436</v>
      </c>
      <c r="D571" s="39">
        <v>1.42</v>
      </c>
      <c r="E571" s="33" t="s">
        <v>88</v>
      </c>
      <c r="F571" s="57" t="s">
        <v>4159</v>
      </c>
      <c r="G571" s="33" t="s">
        <v>1437</v>
      </c>
      <c r="H571" s="39"/>
      <c r="I571" s="8"/>
      <c r="J571" s="9"/>
      <c r="T571" s="99">
        <v>1.42</v>
      </c>
    </row>
    <row r="572" spans="1:20" s="2" customFormat="1" ht="14.25" x14ac:dyDescent="0.25">
      <c r="A572" s="39">
        <v>535</v>
      </c>
      <c r="B572" s="40" t="s">
        <v>1438</v>
      </c>
      <c r="C572" s="33" t="s">
        <v>1439</v>
      </c>
      <c r="D572" s="39">
        <v>1.1559999999999999</v>
      </c>
      <c r="E572" s="33" t="s">
        <v>88</v>
      </c>
      <c r="F572" s="57" t="s">
        <v>4158</v>
      </c>
      <c r="G572" s="33" t="s">
        <v>1440</v>
      </c>
      <c r="H572" s="39"/>
      <c r="T572" s="99">
        <v>1.1559999999999999</v>
      </c>
    </row>
    <row r="573" spans="1:20" s="2" customFormat="1" ht="14.25" x14ac:dyDescent="0.25">
      <c r="A573" s="39">
        <v>536</v>
      </c>
      <c r="B573" s="40" t="s">
        <v>1441</v>
      </c>
      <c r="C573" s="33" t="s">
        <v>1442</v>
      </c>
      <c r="D573" s="39">
        <v>0.94199999999999995</v>
      </c>
      <c r="E573" s="33" t="s">
        <v>88</v>
      </c>
      <c r="F573" s="57" t="s">
        <v>4159</v>
      </c>
      <c r="G573" s="33" t="s">
        <v>1443</v>
      </c>
      <c r="H573" s="39"/>
      <c r="T573" s="99">
        <v>0.94199999999999995</v>
      </c>
    </row>
    <row r="574" spans="1:20" s="2" customFormat="1" ht="14.25" x14ac:dyDescent="0.25">
      <c r="A574" s="39">
        <v>537</v>
      </c>
      <c r="B574" s="40" t="s">
        <v>1444</v>
      </c>
      <c r="C574" s="33" t="s">
        <v>1445</v>
      </c>
      <c r="D574" s="39">
        <v>1.2250000000000001</v>
      </c>
      <c r="E574" s="33" t="s">
        <v>88</v>
      </c>
      <c r="F574" s="57" t="s">
        <v>4159</v>
      </c>
      <c r="G574" s="33" t="s">
        <v>1446</v>
      </c>
      <c r="H574" s="39"/>
      <c r="T574" s="99">
        <v>1.2250000000000001</v>
      </c>
    </row>
    <row r="575" spans="1:20" s="2" customFormat="1" ht="14.25" x14ac:dyDescent="0.25">
      <c r="A575" s="39">
        <v>538</v>
      </c>
      <c r="B575" s="40" t="s">
        <v>1447</v>
      </c>
      <c r="C575" s="33" t="s">
        <v>1448</v>
      </c>
      <c r="D575" s="39">
        <v>1.0329999999999999</v>
      </c>
      <c r="E575" s="33" t="s">
        <v>88</v>
      </c>
      <c r="F575" s="57" t="s">
        <v>4159</v>
      </c>
      <c r="G575" s="33" t="s">
        <v>1449</v>
      </c>
      <c r="H575" s="39"/>
      <c r="T575" s="99">
        <v>1.0329999999999999</v>
      </c>
    </row>
    <row r="576" spans="1:20" s="2" customFormat="1" ht="14.25" x14ac:dyDescent="0.25">
      <c r="A576" s="39">
        <v>539</v>
      </c>
      <c r="B576" s="40" t="s">
        <v>1450</v>
      </c>
      <c r="C576" s="33" t="s">
        <v>1451</v>
      </c>
      <c r="D576" s="58">
        <v>1.0740707195700001</v>
      </c>
      <c r="E576" s="33" t="s">
        <v>88</v>
      </c>
      <c r="F576" s="57" t="s">
        <v>4158</v>
      </c>
      <c r="G576" s="33"/>
      <c r="H576" s="39"/>
      <c r="I576" s="7"/>
      <c r="J576" s="7"/>
      <c r="T576" s="99">
        <v>1.0740000000000001</v>
      </c>
    </row>
    <row r="577" spans="1:20" s="2" customFormat="1" ht="14.25" x14ac:dyDescent="0.25">
      <c r="A577" s="39">
        <v>540</v>
      </c>
      <c r="B577" s="40" t="s">
        <v>1452</v>
      </c>
      <c r="C577" s="33" t="s">
        <v>1453</v>
      </c>
      <c r="D577" s="39">
        <v>0.72499999999999998</v>
      </c>
      <c r="E577" s="33" t="s">
        <v>88</v>
      </c>
      <c r="F577" s="57" t="s">
        <v>4159</v>
      </c>
      <c r="G577" s="33" t="s">
        <v>1454</v>
      </c>
      <c r="H577" s="39"/>
      <c r="T577" s="99">
        <v>0.72499999999999998</v>
      </c>
    </row>
    <row r="578" spans="1:20" s="2" customFormat="1" ht="25.5" x14ac:dyDescent="0.25">
      <c r="A578" s="39">
        <v>541</v>
      </c>
      <c r="B578" s="40" t="s">
        <v>1455</v>
      </c>
      <c r="C578" s="33" t="s">
        <v>1456</v>
      </c>
      <c r="D578" s="39">
        <v>0.97499999999999998</v>
      </c>
      <c r="E578" s="33" t="s">
        <v>88</v>
      </c>
      <c r="F578" s="57" t="s">
        <v>4158</v>
      </c>
      <c r="G578" s="33" t="s">
        <v>1457</v>
      </c>
      <c r="H578" s="39"/>
      <c r="T578" s="99">
        <v>0.97499999999999998</v>
      </c>
    </row>
    <row r="579" spans="1:20" s="2" customFormat="1" ht="14.25" x14ac:dyDescent="0.25">
      <c r="A579" s="39">
        <v>542</v>
      </c>
      <c r="B579" s="40" t="s">
        <v>1458</v>
      </c>
      <c r="C579" s="33" t="s">
        <v>1459</v>
      </c>
      <c r="D579" s="39">
        <v>1.748</v>
      </c>
      <c r="E579" s="33" t="s">
        <v>10</v>
      </c>
      <c r="F579" s="57" t="s">
        <v>4159</v>
      </c>
      <c r="G579" s="33" t="s">
        <v>1460</v>
      </c>
      <c r="H579" s="39"/>
      <c r="O579" s="39">
        <v>1.748</v>
      </c>
      <c r="T579" s="100"/>
    </row>
    <row r="580" spans="1:20" s="2" customFormat="1" ht="14.25" x14ac:dyDescent="0.25">
      <c r="A580" s="110">
        <v>543</v>
      </c>
      <c r="B580" s="123" t="s">
        <v>1461</v>
      </c>
      <c r="C580" s="112" t="s">
        <v>1462</v>
      </c>
      <c r="D580" s="39">
        <v>0.8</v>
      </c>
      <c r="E580" s="112" t="s">
        <v>88</v>
      </c>
      <c r="F580" s="57" t="s">
        <v>4159</v>
      </c>
      <c r="G580" s="33"/>
      <c r="H580" s="39"/>
      <c r="T580" s="99">
        <v>0.8</v>
      </c>
    </row>
    <row r="581" spans="1:20" s="2" customFormat="1" ht="14.25" x14ac:dyDescent="0.25">
      <c r="A581" s="111"/>
      <c r="B581" s="124"/>
      <c r="C581" s="113"/>
      <c r="D581" s="39">
        <v>0.70499999999999996</v>
      </c>
      <c r="E581" s="113"/>
      <c r="F581" s="57" t="s">
        <v>4159</v>
      </c>
      <c r="G581" s="33" t="s">
        <v>1463</v>
      </c>
      <c r="H581" s="39"/>
      <c r="T581" s="99">
        <v>0.70499999999999996</v>
      </c>
    </row>
    <row r="582" spans="1:20" s="2" customFormat="1" ht="14.25" x14ac:dyDescent="0.25">
      <c r="A582" s="39">
        <v>544</v>
      </c>
      <c r="B582" s="40" t="s">
        <v>1464</v>
      </c>
      <c r="C582" s="33" t="s">
        <v>1465</v>
      </c>
      <c r="D582" s="39">
        <v>0.46200000000000002</v>
      </c>
      <c r="E582" s="33" t="s">
        <v>88</v>
      </c>
      <c r="F582" s="57" t="s">
        <v>4159</v>
      </c>
      <c r="G582" s="33" t="s">
        <v>1466</v>
      </c>
      <c r="H582" s="39"/>
      <c r="T582" s="99">
        <v>0.46200000000000002</v>
      </c>
    </row>
    <row r="583" spans="1:20" s="2" customFormat="1" ht="14.25" x14ac:dyDescent="0.25">
      <c r="A583" s="39">
        <v>545</v>
      </c>
      <c r="B583" s="40" t="s">
        <v>1467</v>
      </c>
      <c r="C583" s="33" t="s">
        <v>1468</v>
      </c>
      <c r="D583" s="58">
        <v>0.47639000983500002</v>
      </c>
      <c r="E583" s="33" t="s">
        <v>10</v>
      </c>
      <c r="F583" s="57" t="s">
        <v>4158</v>
      </c>
      <c r="G583" s="39"/>
      <c r="H583" s="39"/>
      <c r="O583" s="58">
        <v>0.47639000983500002</v>
      </c>
      <c r="T583" s="100"/>
    </row>
    <row r="584" spans="1:20" s="2" customFormat="1" ht="14.25" x14ac:dyDescent="0.25">
      <c r="A584" s="39">
        <v>546</v>
      </c>
      <c r="B584" s="40" t="s">
        <v>1467</v>
      </c>
      <c r="C584" s="33" t="s">
        <v>1468</v>
      </c>
      <c r="D584" s="39">
        <v>0.16400000000000001</v>
      </c>
      <c r="E584" s="33" t="s">
        <v>88</v>
      </c>
      <c r="F584" s="57" t="s">
        <v>4158</v>
      </c>
      <c r="G584" s="33" t="s">
        <v>1469</v>
      </c>
      <c r="H584" s="39"/>
      <c r="T584" s="99">
        <v>0.16400000000000001</v>
      </c>
    </row>
    <row r="585" spans="1:20" s="2" customFormat="1" ht="14.25" x14ac:dyDescent="0.25">
      <c r="A585" s="39">
        <v>547</v>
      </c>
      <c r="B585" s="40" t="s">
        <v>1470</v>
      </c>
      <c r="C585" s="33" t="s">
        <v>1471</v>
      </c>
      <c r="D585" s="39">
        <v>3.3140000000000001</v>
      </c>
      <c r="E585" s="33" t="s">
        <v>37</v>
      </c>
      <c r="F585" s="57" t="s">
        <v>4158</v>
      </c>
      <c r="G585" s="33" t="s">
        <v>1472</v>
      </c>
      <c r="H585" s="39"/>
      <c r="L585" s="39">
        <v>3.3140000000000001</v>
      </c>
      <c r="T585" s="100"/>
    </row>
    <row r="586" spans="1:20" s="2" customFormat="1" ht="14.25" x14ac:dyDescent="0.25">
      <c r="A586" s="39">
        <v>548</v>
      </c>
      <c r="B586" s="40" t="s">
        <v>1473</v>
      </c>
      <c r="C586" s="33" t="s">
        <v>1474</v>
      </c>
      <c r="D586" s="39">
        <v>1.5569999999999999</v>
      </c>
      <c r="E586" s="33" t="s">
        <v>37</v>
      </c>
      <c r="F586" s="57" t="s">
        <v>4159</v>
      </c>
      <c r="G586" s="33" t="s">
        <v>1475</v>
      </c>
      <c r="H586" s="39"/>
      <c r="L586" s="39">
        <v>1.5569999999999999</v>
      </c>
    </row>
    <row r="587" spans="1:20" s="2" customFormat="1" ht="14.25" x14ac:dyDescent="0.25">
      <c r="A587" s="39">
        <v>549</v>
      </c>
      <c r="B587" s="40" t="s">
        <v>1476</v>
      </c>
      <c r="C587" s="33" t="s">
        <v>1477</v>
      </c>
      <c r="D587" s="39">
        <v>1.919</v>
      </c>
      <c r="E587" s="33" t="s">
        <v>37</v>
      </c>
      <c r="F587" s="57" t="s">
        <v>4159</v>
      </c>
      <c r="G587" s="33" t="s">
        <v>1478</v>
      </c>
      <c r="H587" s="39"/>
      <c r="L587" s="39">
        <v>1.919</v>
      </c>
    </row>
    <row r="588" spans="1:20" s="2" customFormat="1" ht="14.25" x14ac:dyDescent="0.25">
      <c r="A588" s="39">
        <v>551</v>
      </c>
      <c r="B588" s="40" t="s">
        <v>1479</v>
      </c>
      <c r="C588" s="33" t="s">
        <v>1480</v>
      </c>
      <c r="D588" s="39">
        <v>0.41799999999999998</v>
      </c>
      <c r="E588" s="33" t="s">
        <v>37</v>
      </c>
      <c r="F588" s="57" t="s">
        <v>4159</v>
      </c>
      <c r="G588" s="33" t="s">
        <v>1481</v>
      </c>
      <c r="H588" s="39"/>
      <c r="L588" s="39">
        <v>0.41799999999999998</v>
      </c>
    </row>
    <row r="589" spans="1:20" s="2" customFormat="1" ht="14.25" x14ac:dyDescent="0.25">
      <c r="A589" s="39">
        <v>552</v>
      </c>
      <c r="B589" s="40" t="s">
        <v>1482</v>
      </c>
      <c r="C589" s="33" t="s">
        <v>1483</v>
      </c>
      <c r="D589" s="39">
        <v>1.335</v>
      </c>
      <c r="E589" s="33" t="s">
        <v>37</v>
      </c>
      <c r="F589" s="57" t="s">
        <v>4159</v>
      </c>
      <c r="G589" s="33" t="s">
        <v>1484</v>
      </c>
      <c r="H589" s="39"/>
      <c r="L589" s="39">
        <v>1.335</v>
      </c>
    </row>
    <row r="590" spans="1:20" s="2" customFormat="1" ht="14.25" x14ac:dyDescent="0.25">
      <c r="A590" s="39">
        <v>553</v>
      </c>
      <c r="B590" s="40" t="s">
        <v>1485</v>
      </c>
      <c r="C590" s="33" t="s">
        <v>1486</v>
      </c>
      <c r="D590" s="39">
        <v>3.444</v>
      </c>
      <c r="E590" s="33" t="s">
        <v>37</v>
      </c>
      <c r="F590" s="57" t="s">
        <v>4158</v>
      </c>
      <c r="G590" s="33" t="s">
        <v>1487</v>
      </c>
      <c r="H590" s="39"/>
      <c r="L590" s="39">
        <v>3.444</v>
      </c>
    </row>
    <row r="591" spans="1:20" s="2" customFormat="1" ht="14.25" x14ac:dyDescent="0.25">
      <c r="A591" s="39">
        <v>554</v>
      </c>
      <c r="B591" s="40" t="s">
        <v>1488</v>
      </c>
      <c r="C591" s="33" t="s">
        <v>1489</v>
      </c>
      <c r="D591" s="39">
        <v>3.6880000000000002</v>
      </c>
      <c r="E591" s="33" t="s">
        <v>37</v>
      </c>
      <c r="F591" s="57" t="s">
        <v>4159</v>
      </c>
      <c r="G591" s="33" t="s">
        <v>1490</v>
      </c>
      <c r="H591" s="39"/>
      <c r="L591" s="39">
        <v>3.6880000000000002</v>
      </c>
    </row>
    <row r="592" spans="1:20" s="2" customFormat="1" ht="14.25" x14ac:dyDescent="0.25">
      <c r="A592" s="39">
        <v>555</v>
      </c>
      <c r="B592" s="40" t="s">
        <v>1488</v>
      </c>
      <c r="C592" s="33" t="s">
        <v>1489</v>
      </c>
      <c r="D592" s="39">
        <v>0.88</v>
      </c>
      <c r="E592" s="33" t="s">
        <v>33</v>
      </c>
      <c r="F592" s="57" t="s">
        <v>4159</v>
      </c>
      <c r="G592" s="33" t="s">
        <v>1491</v>
      </c>
      <c r="H592" s="39"/>
      <c r="J592" s="39">
        <v>0.88</v>
      </c>
    </row>
    <row r="593" spans="1:12" s="2" customFormat="1" ht="14.25" x14ac:dyDescent="0.25">
      <c r="A593" s="39">
        <v>556</v>
      </c>
      <c r="B593" s="40" t="s">
        <v>1492</v>
      </c>
      <c r="C593" s="33" t="s">
        <v>1493</v>
      </c>
      <c r="D593" s="39">
        <v>2.6549999999999998</v>
      </c>
      <c r="E593" s="33" t="s">
        <v>37</v>
      </c>
      <c r="F593" s="57" t="s">
        <v>4159</v>
      </c>
      <c r="G593" s="33" t="s">
        <v>1494</v>
      </c>
      <c r="H593" s="39"/>
      <c r="L593" s="39">
        <v>2.6549999999999998</v>
      </c>
    </row>
    <row r="594" spans="1:12" s="2" customFormat="1" ht="14.25" x14ac:dyDescent="0.25">
      <c r="A594" s="110">
        <v>557</v>
      </c>
      <c r="B594" s="123" t="s">
        <v>1495</v>
      </c>
      <c r="C594" s="112" t="s">
        <v>1496</v>
      </c>
      <c r="D594" s="71">
        <v>2</v>
      </c>
      <c r="E594" s="112" t="s">
        <v>37</v>
      </c>
      <c r="F594" s="57" t="s">
        <v>4158</v>
      </c>
      <c r="G594" s="33" t="s">
        <v>4092</v>
      </c>
      <c r="H594" s="39"/>
      <c r="L594" s="71">
        <v>2</v>
      </c>
    </row>
    <row r="595" spans="1:12" s="2" customFormat="1" ht="14.25" x14ac:dyDescent="0.25">
      <c r="A595" s="111"/>
      <c r="B595" s="124"/>
      <c r="C595" s="113"/>
      <c r="D595" s="39">
        <v>1.246</v>
      </c>
      <c r="E595" s="113"/>
      <c r="F595" s="57" t="s">
        <v>4158</v>
      </c>
      <c r="G595" s="33" t="s">
        <v>4091</v>
      </c>
      <c r="H595" s="39"/>
      <c r="L595" s="39">
        <v>1.246</v>
      </c>
    </row>
    <row r="596" spans="1:12" s="2" customFormat="1" ht="14.25" x14ac:dyDescent="0.25">
      <c r="A596" s="39">
        <v>558</v>
      </c>
      <c r="B596" s="40" t="s">
        <v>1497</v>
      </c>
      <c r="C596" s="33" t="s">
        <v>1498</v>
      </c>
      <c r="D596" s="39">
        <v>2.395</v>
      </c>
      <c r="E596" s="33" t="s">
        <v>37</v>
      </c>
      <c r="F596" s="57" t="s">
        <v>4160</v>
      </c>
      <c r="G596" s="33" t="s">
        <v>1499</v>
      </c>
      <c r="H596" s="39"/>
      <c r="L596" s="39">
        <v>2.395</v>
      </c>
    </row>
    <row r="597" spans="1:12" s="2" customFormat="1" ht="14.25" x14ac:dyDescent="0.25">
      <c r="A597" s="39">
        <v>559</v>
      </c>
      <c r="B597" s="40" t="s">
        <v>1500</v>
      </c>
      <c r="C597" s="33" t="s">
        <v>1501</v>
      </c>
      <c r="D597" s="39">
        <v>1.877</v>
      </c>
      <c r="E597" s="33" t="s">
        <v>37</v>
      </c>
      <c r="F597" s="57" t="s">
        <v>4158</v>
      </c>
      <c r="G597" s="33" t="s">
        <v>1502</v>
      </c>
      <c r="H597" s="39"/>
      <c r="L597" s="39">
        <v>1.877</v>
      </c>
    </row>
    <row r="598" spans="1:12" s="2" customFormat="1" ht="14.25" x14ac:dyDescent="0.25">
      <c r="A598" s="39">
        <v>560</v>
      </c>
      <c r="B598" s="40" t="s">
        <v>1503</v>
      </c>
      <c r="C598" s="33" t="s">
        <v>1504</v>
      </c>
      <c r="D598" s="39">
        <v>2.919</v>
      </c>
      <c r="E598" s="33" t="s">
        <v>37</v>
      </c>
      <c r="F598" s="57" t="s">
        <v>4158</v>
      </c>
      <c r="G598" s="33" t="s">
        <v>1505</v>
      </c>
      <c r="H598" s="39"/>
      <c r="L598" s="39">
        <v>2.919</v>
      </c>
    </row>
    <row r="599" spans="1:12" s="2" customFormat="1" ht="12.75" x14ac:dyDescent="0.2">
      <c r="A599" s="39">
        <v>561</v>
      </c>
      <c r="B599" s="40" t="s">
        <v>1506</v>
      </c>
      <c r="C599" s="33" t="s">
        <v>1507</v>
      </c>
      <c r="D599" s="39">
        <v>0.91600000000000004</v>
      </c>
      <c r="E599" s="33" t="s">
        <v>37</v>
      </c>
      <c r="F599" s="57" t="s">
        <v>69</v>
      </c>
      <c r="G599" s="33" t="s">
        <v>1508</v>
      </c>
      <c r="H599" s="39"/>
      <c r="L599" s="39">
        <v>0.91600000000000004</v>
      </c>
    </row>
    <row r="600" spans="1:12" s="2" customFormat="1" ht="14.25" x14ac:dyDescent="0.25">
      <c r="A600" s="39">
        <v>562</v>
      </c>
      <c r="B600" s="40" t="s">
        <v>1509</v>
      </c>
      <c r="C600" s="33" t="s">
        <v>1510</v>
      </c>
      <c r="D600" s="39">
        <v>1.1020000000000001</v>
      </c>
      <c r="E600" s="33" t="s">
        <v>37</v>
      </c>
      <c r="F600" s="57" t="s">
        <v>4159</v>
      </c>
      <c r="G600" s="33" t="s">
        <v>1511</v>
      </c>
      <c r="H600" s="39"/>
      <c r="L600" s="39">
        <v>1.1020000000000001</v>
      </c>
    </row>
    <row r="601" spans="1:12" s="2" customFormat="1" ht="14.25" x14ac:dyDescent="0.25">
      <c r="A601" s="39">
        <v>563</v>
      </c>
      <c r="B601" s="40" t="s">
        <v>1512</v>
      </c>
      <c r="C601" s="33" t="s">
        <v>1513</v>
      </c>
      <c r="D601" s="39">
        <v>0.81299999999999994</v>
      </c>
      <c r="E601" s="33" t="s">
        <v>37</v>
      </c>
      <c r="F601" s="57" t="s">
        <v>4158</v>
      </c>
      <c r="G601" s="33" t="s">
        <v>1514</v>
      </c>
      <c r="H601" s="39"/>
      <c r="L601" s="39">
        <v>0.81299999999999994</v>
      </c>
    </row>
    <row r="602" spans="1:12" s="2" customFormat="1" ht="14.25" x14ac:dyDescent="0.25">
      <c r="A602" s="39">
        <v>564</v>
      </c>
      <c r="B602" s="40" t="s">
        <v>1515</v>
      </c>
      <c r="C602" s="33" t="s">
        <v>1516</v>
      </c>
      <c r="D602" s="39">
        <v>0.56299999999999994</v>
      </c>
      <c r="E602" s="33" t="s">
        <v>37</v>
      </c>
      <c r="F602" s="57" t="s">
        <v>4159</v>
      </c>
      <c r="G602" s="33" t="s">
        <v>1517</v>
      </c>
      <c r="H602" s="39"/>
      <c r="L602" s="39">
        <v>0.56299999999999994</v>
      </c>
    </row>
    <row r="603" spans="1:12" s="2" customFormat="1" ht="14.25" x14ac:dyDescent="0.25">
      <c r="A603" s="39">
        <v>565</v>
      </c>
      <c r="B603" s="40" t="s">
        <v>1518</v>
      </c>
      <c r="C603" s="33" t="s">
        <v>1519</v>
      </c>
      <c r="D603" s="39">
        <v>0.90400000000000003</v>
      </c>
      <c r="E603" s="33" t="s">
        <v>37</v>
      </c>
      <c r="F603" s="57" t="s">
        <v>4160</v>
      </c>
      <c r="G603" s="33" t="s">
        <v>1520</v>
      </c>
      <c r="H603" s="39"/>
      <c r="L603" s="39">
        <v>0.90400000000000003</v>
      </c>
    </row>
    <row r="604" spans="1:12" s="2" customFormat="1" ht="14.25" x14ac:dyDescent="0.25">
      <c r="A604" s="39">
        <v>566</v>
      </c>
      <c r="B604" s="40" t="s">
        <v>1521</v>
      </c>
      <c r="C604" s="33" t="s">
        <v>1522</v>
      </c>
      <c r="D604" s="39">
        <v>1.5720000000000001</v>
      </c>
      <c r="E604" s="33" t="s">
        <v>37</v>
      </c>
      <c r="F604" s="57" t="s">
        <v>4158</v>
      </c>
      <c r="G604" s="33" t="s">
        <v>1523</v>
      </c>
      <c r="H604" s="39"/>
      <c r="I604" s="7"/>
      <c r="J604" s="7"/>
      <c r="K604" s="7"/>
      <c r="L604" s="39">
        <v>1.5720000000000001</v>
      </c>
    </row>
    <row r="605" spans="1:12" s="2" customFormat="1" ht="14.25" x14ac:dyDescent="0.25">
      <c r="A605" s="39">
        <v>567</v>
      </c>
      <c r="B605" s="40" t="s">
        <v>1524</v>
      </c>
      <c r="C605" s="33" t="s">
        <v>1525</v>
      </c>
      <c r="D605" s="39">
        <v>2.8170000000000002</v>
      </c>
      <c r="E605" s="33" t="s">
        <v>37</v>
      </c>
      <c r="F605" s="57" t="s">
        <v>4158</v>
      </c>
      <c r="G605" s="33" t="s">
        <v>1526</v>
      </c>
      <c r="H605" s="39"/>
      <c r="L605" s="39">
        <v>2.8170000000000002</v>
      </c>
    </row>
    <row r="606" spans="1:12" s="2" customFormat="1" ht="14.25" x14ac:dyDescent="0.25">
      <c r="A606" s="39">
        <v>568</v>
      </c>
      <c r="B606" s="40" t="s">
        <v>1527</v>
      </c>
      <c r="C606" s="33" t="s">
        <v>1528</v>
      </c>
      <c r="D606" s="39">
        <v>2.669</v>
      </c>
      <c r="E606" s="33" t="s">
        <v>37</v>
      </c>
      <c r="F606" s="57" t="s">
        <v>4159</v>
      </c>
      <c r="G606" s="33" t="s">
        <v>1529</v>
      </c>
      <c r="H606" s="39"/>
      <c r="L606" s="39">
        <v>2.669</v>
      </c>
    </row>
    <row r="607" spans="1:12" s="2" customFormat="1" ht="14.25" x14ac:dyDescent="0.25">
      <c r="A607" s="39">
        <v>569</v>
      </c>
      <c r="B607" s="40" t="s">
        <v>1530</v>
      </c>
      <c r="C607" s="33" t="s">
        <v>1531</v>
      </c>
      <c r="D607" s="39">
        <v>1.748</v>
      </c>
      <c r="E607" s="33" t="s">
        <v>37</v>
      </c>
      <c r="F607" s="57" t="s">
        <v>4164</v>
      </c>
      <c r="G607" s="33" t="s">
        <v>1532</v>
      </c>
      <c r="H607" s="39"/>
      <c r="L607" s="39">
        <v>1.748</v>
      </c>
    </row>
    <row r="608" spans="1:12" s="2" customFormat="1" ht="14.25" x14ac:dyDescent="0.25">
      <c r="A608" s="39">
        <v>570</v>
      </c>
      <c r="B608" s="40" t="s">
        <v>1533</v>
      </c>
      <c r="C608" s="33" t="s">
        <v>1534</v>
      </c>
      <c r="D608" s="39">
        <v>1.0349999999999999</v>
      </c>
      <c r="E608" s="33" t="s">
        <v>37</v>
      </c>
      <c r="F608" s="57" t="s">
        <v>4158</v>
      </c>
      <c r="G608" s="33" t="s">
        <v>1535</v>
      </c>
      <c r="H608" s="39"/>
      <c r="L608" s="39">
        <v>1.0349999999999999</v>
      </c>
    </row>
    <row r="609" spans="1:14" s="2" customFormat="1" ht="14.25" x14ac:dyDescent="0.25">
      <c r="A609" s="39">
        <v>571</v>
      </c>
      <c r="B609" s="40" t="s">
        <v>1536</v>
      </c>
      <c r="C609" s="33" t="s">
        <v>1537</v>
      </c>
      <c r="D609" s="58">
        <v>0.44626131009999997</v>
      </c>
      <c r="E609" s="33" t="s">
        <v>37</v>
      </c>
      <c r="F609" s="57" t="s">
        <v>4158</v>
      </c>
      <c r="G609" s="33"/>
      <c r="H609" s="39"/>
      <c r="L609" s="58">
        <v>0.44626131009999997</v>
      </c>
    </row>
    <row r="610" spans="1:14" s="2" customFormat="1" ht="14.25" x14ac:dyDescent="0.25">
      <c r="A610" s="39">
        <v>572</v>
      </c>
      <c r="B610" s="40" t="s">
        <v>1538</v>
      </c>
      <c r="C610" s="33" t="s">
        <v>1539</v>
      </c>
      <c r="D610" s="39">
        <v>0.93200000000000005</v>
      </c>
      <c r="E610" s="33" t="s">
        <v>37</v>
      </c>
      <c r="F610" s="57" t="s">
        <v>4158</v>
      </c>
      <c r="G610" s="33" t="s">
        <v>1540</v>
      </c>
      <c r="H610" s="39"/>
      <c r="I610" s="7"/>
      <c r="J610" s="7"/>
      <c r="L610" s="39">
        <v>0.93200000000000005</v>
      </c>
    </row>
    <row r="611" spans="1:14" s="2" customFormat="1" ht="14.25" x14ac:dyDescent="0.25">
      <c r="A611" s="39">
        <v>573</v>
      </c>
      <c r="B611" s="40" t="s">
        <v>1541</v>
      </c>
      <c r="C611" s="33" t="s">
        <v>1542</v>
      </c>
      <c r="D611" s="39">
        <v>1.9390000000000001</v>
      </c>
      <c r="E611" s="33" t="s">
        <v>37</v>
      </c>
      <c r="F611" s="57" t="s">
        <v>4158</v>
      </c>
      <c r="G611" s="33" t="s">
        <v>1543</v>
      </c>
      <c r="H611" s="39"/>
      <c r="L611" s="39">
        <v>1.9390000000000001</v>
      </c>
    </row>
    <row r="612" spans="1:14" s="2" customFormat="1" ht="14.25" x14ac:dyDescent="0.25">
      <c r="A612" s="110">
        <v>574</v>
      </c>
      <c r="B612" s="123" t="s">
        <v>1544</v>
      </c>
      <c r="C612" s="112" t="s">
        <v>1545</v>
      </c>
      <c r="D612" s="39">
        <v>0.66900000000000004</v>
      </c>
      <c r="E612" s="112" t="s">
        <v>37</v>
      </c>
      <c r="F612" s="57" t="s">
        <v>4160</v>
      </c>
      <c r="G612" s="33" t="s">
        <v>4094</v>
      </c>
      <c r="H612" s="39"/>
      <c r="L612" s="39">
        <v>0.66900000000000004</v>
      </c>
    </row>
    <row r="613" spans="1:14" s="2" customFormat="1" ht="14.25" x14ac:dyDescent="0.25">
      <c r="A613" s="111"/>
      <c r="B613" s="124"/>
      <c r="C613" s="113"/>
      <c r="D613" s="39">
        <v>5.5E-2</v>
      </c>
      <c r="E613" s="113"/>
      <c r="F613" s="57" t="s">
        <v>4160</v>
      </c>
      <c r="G613" s="33" t="s">
        <v>4093</v>
      </c>
      <c r="H613" s="39"/>
      <c r="L613" s="39">
        <v>5.5E-2</v>
      </c>
    </row>
    <row r="614" spans="1:14" s="2" customFormat="1" ht="14.25" x14ac:dyDescent="0.25">
      <c r="A614" s="110">
        <v>575</v>
      </c>
      <c r="B614" s="123" t="s">
        <v>1546</v>
      </c>
      <c r="C614" s="112" t="s">
        <v>1547</v>
      </c>
      <c r="D614" s="39">
        <v>0.51200000000000001</v>
      </c>
      <c r="E614" s="112" t="s">
        <v>37</v>
      </c>
      <c r="F614" s="57" t="s">
        <v>4159</v>
      </c>
      <c r="G614" s="33" t="s">
        <v>4096</v>
      </c>
      <c r="H614" s="39"/>
      <c r="L614" s="39">
        <v>0.51200000000000001</v>
      </c>
    </row>
    <row r="615" spans="1:14" s="2" customFormat="1" ht="14.25" x14ac:dyDescent="0.25">
      <c r="A615" s="111"/>
      <c r="B615" s="124"/>
      <c r="C615" s="113"/>
      <c r="D615" s="39">
        <v>0.38900000000000001</v>
      </c>
      <c r="E615" s="113"/>
      <c r="F615" s="57" t="s">
        <v>4159</v>
      </c>
      <c r="G615" s="33" t="s">
        <v>4095</v>
      </c>
      <c r="H615" s="39"/>
      <c r="L615" s="39">
        <v>0.38900000000000001</v>
      </c>
    </row>
    <row r="616" spans="1:14" s="2" customFormat="1" ht="14.25" x14ac:dyDescent="0.25">
      <c r="A616" s="39">
        <v>576</v>
      </c>
      <c r="B616" s="40" t="s">
        <v>1548</v>
      </c>
      <c r="C616" s="33" t="s">
        <v>1549</v>
      </c>
      <c r="D616" s="39">
        <v>1.022</v>
      </c>
      <c r="E616" s="33" t="s">
        <v>37</v>
      </c>
      <c r="F616" s="57" t="s">
        <v>4159</v>
      </c>
      <c r="G616" s="33" t="s">
        <v>1550</v>
      </c>
      <c r="H616" s="39"/>
      <c r="L616" s="39">
        <v>1.022</v>
      </c>
    </row>
    <row r="617" spans="1:14" s="2" customFormat="1" ht="12.75" x14ac:dyDescent="0.2">
      <c r="A617" s="39">
        <v>577</v>
      </c>
      <c r="B617" s="40" t="s">
        <v>1551</v>
      </c>
      <c r="C617" s="33" t="s">
        <v>1552</v>
      </c>
      <c r="D617" s="39">
        <v>0.70299999999999996</v>
      </c>
      <c r="E617" s="33" t="s">
        <v>37</v>
      </c>
      <c r="F617" s="57" t="s">
        <v>819</v>
      </c>
      <c r="G617" s="33" t="s">
        <v>1553</v>
      </c>
      <c r="H617" s="39"/>
      <c r="L617" s="39">
        <v>0.70299999999999996</v>
      </c>
    </row>
    <row r="618" spans="1:14" s="2" customFormat="1" ht="14.25" x14ac:dyDescent="0.25">
      <c r="A618" s="39">
        <v>578</v>
      </c>
      <c r="B618" s="40" t="s">
        <v>1554</v>
      </c>
      <c r="C618" s="33" t="s">
        <v>1555</v>
      </c>
      <c r="D618" s="39">
        <v>1.367</v>
      </c>
      <c r="E618" s="33" t="s">
        <v>37</v>
      </c>
      <c r="F618" s="57" t="s">
        <v>4159</v>
      </c>
      <c r="G618" s="33" t="s">
        <v>1556</v>
      </c>
      <c r="H618" s="39"/>
      <c r="J618" s="7"/>
      <c r="L618" s="39">
        <v>1.367</v>
      </c>
    </row>
    <row r="619" spans="1:14" s="2" customFormat="1" ht="14.25" x14ac:dyDescent="0.25">
      <c r="A619" s="39">
        <v>579</v>
      </c>
      <c r="B619" s="40" t="s">
        <v>1557</v>
      </c>
      <c r="C619" s="33" t="s">
        <v>1558</v>
      </c>
      <c r="D619" s="39">
        <v>6.1440000000000001</v>
      </c>
      <c r="E619" s="33" t="s">
        <v>37</v>
      </c>
      <c r="F619" s="57" t="s">
        <v>4158</v>
      </c>
      <c r="G619" s="33" t="s">
        <v>1559</v>
      </c>
      <c r="H619" s="39"/>
      <c r="L619" s="39">
        <v>6.1440000000000001</v>
      </c>
    </row>
    <row r="620" spans="1:14" s="2" customFormat="1" ht="32.450000000000003" customHeight="1" x14ac:dyDescent="0.25">
      <c r="A620" s="39">
        <v>580</v>
      </c>
      <c r="B620" s="40" t="s">
        <v>1560</v>
      </c>
      <c r="C620" s="33" t="s">
        <v>1561</v>
      </c>
      <c r="D620" s="81">
        <v>0.79400000000000004</v>
      </c>
      <c r="E620" s="33" t="s">
        <v>556</v>
      </c>
      <c r="F620" s="57" t="s">
        <v>4159</v>
      </c>
      <c r="G620" s="64" t="s">
        <v>1562</v>
      </c>
      <c r="H620" s="39"/>
      <c r="N620" s="39">
        <v>0.79400000000000004</v>
      </c>
    </row>
    <row r="621" spans="1:14" s="2" customFormat="1" ht="24" customHeight="1" x14ac:dyDescent="0.25">
      <c r="A621" s="39">
        <v>581</v>
      </c>
      <c r="B621" s="40" t="s">
        <v>1560</v>
      </c>
      <c r="C621" s="33" t="s">
        <v>1561</v>
      </c>
      <c r="D621" s="39">
        <v>0.1</v>
      </c>
      <c r="E621" s="33" t="s">
        <v>33</v>
      </c>
      <c r="F621" s="57" t="s">
        <v>4159</v>
      </c>
      <c r="G621" s="33" t="s">
        <v>1563</v>
      </c>
      <c r="H621" s="39"/>
      <c r="J621" s="39">
        <v>0.1</v>
      </c>
    </row>
    <row r="622" spans="1:14" s="2" customFormat="1" ht="25.5" x14ac:dyDescent="0.25">
      <c r="A622" s="39">
        <v>582</v>
      </c>
      <c r="B622" s="40" t="s">
        <v>1564</v>
      </c>
      <c r="C622" s="33" t="s">
        <v>1565</v>
      </c>
      <c r="D622" s="58">
        <v>0.67957232119900002</v>
      </c>
      <c r="E622" s="33" t="s">
        <v>33</v>
      </c>
      <c r="F622" s="57" t="s">
        <v>4158</v>
      </c>
      <c r="G622" s="33"/>
      <c r="H622" s="39"/>
      <c r="J622" s="58">
        <v>0.67957232119900002</v>
      </c>
    </row>
    <row r="623" spans="1:14" s="2" customFormat="1" ht="24" customHeight="1" x14ac:dyDescent="0.25">
      <c r="A623" s="39">
        <v>583</v>
      </c>
      <c r="B623" s="40" t="s">
        <v>1566</v>
      </c>
      <c r="C623" s="33" t="s">
        <v>1567</v>
      </c>
      <c r="D623" s="58">
        <v>0.69487150967800004</v>
      </c>
      <c r="E623" s="33" t="s">
        <v>33</v>
      </c>
      <c r="F623" s="57" t="s">
        <v>4158</v>
      </c>
      <c r="G623" s="33"/>
      <c r="H623" s="39"/>
      <c r="I623" s="7"/>
      <c r="J623" s="58">
        <v>0.69487150967800004</v>
      </c>
    </row>
    <row r="624" spans="1:14" s="2" customFormat="1" ht="14.25" x14ac:dyDescent="0.25">
      <c r="A624" s="39">
        <v>584</v>
      </c>
      <c r="B624" s="40" t="s">
        <v>1568</v>
      </c>
      <c r="C624" s="33" t="s">
        <v>1569</v>
      </c>
      <c r="D624" s="58">
        <v>0.40254999409499997</v>
      </c>
      <c r="E624" s="33" t="s">
        <v>909</v>
      </c>
      <c r="F624" s="57" t="s">
        <v>4158</v>
      </c>
      <c r="G624" s="33"/>
      <c r="H624" s="39"/>
      <c r="I624" s="7"/>
      <c r="J624" s="7"/>
      <c r="M624" s="58">
        <v>0.40254999409499997</v>
      </c>
    </row>
    <row r="625" spans="1:19" s="2" customFormat="1" ht="14.25" x14ac:dyDescent="0.25">
      <c r="A625" s="39">
        <v>585</v>
      </c>
      <c r="B625" s="40" t="s">
        <v>1570</v>
      </c>
      <c r="C625" s="33" t="s">
        <v>1571</v>
      </c>
      <c r="D625" s="39">
        <v>1.127</v>
      </c>
      <c r="E625" s="33" t="s">
        <v>909</v>
      </c>
      <c r="F625" s="57" t="s">
        <v>4164</v>
      </c>
      <c r="G625" s="33" t="s">
        <v>1572</v>
      </c>
      <c r="H625" s="39"/>
      <c r="M625" s="39">
        <v>1.127</v>
      </c>
    </row>
    <row r="626" spans="1:19" s="2" customFormat="1" ht="14.25" x14ac:dyDescent="0.25">
      <c r="A626" s="39">
        <v>586</v>
      </c>
      <c r="B626" s="40" t="s">
        <v>1573</v>
      </c>
      <c r="C626" s="33" t="s">
        <v>1574</v>
      </c>
      <c r="D626" s="58">
        <v>0.43952146020499999</v>
      </c>
      <c r="E626" s="33" t="s">
        <v>909</v>
      </c>
      <c r="F626" s="57" t="s">
        <v>4158</v>
      </c>
      <c r="G626" s="33"/>
      <c r="H626" s="39"/>
      <c r="M626" s="58">
        <v>0.43952146020499999</v>
      </c>
    </row>
    <row r="627" spans="1:19" s="2" customFormat="1" ht="14.25" x14ac:dyDescent="0.25">
      <c r="A627" s="39">
        <v>587</v>
      </c>
      <c r="B627" s="40" t="s">
        <v>1575</v>
      </c>
      <c r="C627" s="33" t="s">
        <v>1576</v>
      </c>
      <c r="D627" s="39">
        <v>0.20699999999999999</v>
      </c>
      <c r="E627" s="33" t="s">
        <v>909</v>
      </c>
      <c r="F627" s="57" t="s">
        <v>4164</v>
      </c>
      <c r="G627" s="33" t="s">
        <v>1577</v>
      </c>
      <c r="H627" s="39"/>
      <c r="M627" s="39">
        <v>0.20699999999999999</v>
      </c>
    </row>
    <row r="628" spans="1:19" s="2" customFormat="1" ht="14.25" x14ac:dyDescent="0.25">
      <c r="A628" s="39">
        <v>588</v>
      </c>
      <c r="B628" s="40" t="s">
        <v>1578</v>
      </c>
      <c r="C628" s="33" t="s">
        <v>1579</v>
      </c>
      <c r="D628" s="39">
        <v>0.86799999999999999</v>
      </c>
      <c r="E628" s="33" t="s">
        <v>909</v>
      </c>
      <c r="F628" s="57" t="s">
        <v>4164</v>
      </c>
      <c r="G628" s="33" t="s">
        <v>1580</v>
      </c>
      <c r="H628" s="39"/>
      <c r="M628" s="39">
        <v>0.86799999999999999</v>
      </c>
    </row>
    <row r="629" spans="1:19" s="2" customFormat="1" ht="14.25" x14ac:dyDescent="0.25">
      <c r="A629" s="39">
        <v>589</v>
      </c>
      <c r="B629" s="40" t="s">
        <v>1581</v>
      </c>
      <c r="C629" s="33" t="s">
        <v>1582</v>
      </c>
      <c r="D629" s="58">
        <v>0.74927150959199995</v>
      </c>
      <c r="E629" s="33" t="s">
        <v>909</v>
      </c>
      <c r="F629" s="57" t="s">
        <v>4160</v>
      </c>
      <c r="G629" s="33"/>
      <c r="H629" s="39"/>
      <c r="M629" s="58">
        <v>0.74927150959199995</v>
      </c>
    </row>
    <row r="630" spans="1:19" s="2" customFormat="1" ht="14.25" x14ac:dyDescent="0.25">
      <c r="A630" s="39">
        <v>590</v>
      </c>
      <c r="B630" s="40" t="s">
        <v>1583</v>
      </c>
      <c r="C630" s="33" t="s">
        <v>1584</v>
      </c>
      <c r="D630" s="39">
        <v>1.794</v>
      </c>
      <c r="E630" s="33" t="s">
        <v>951</v>
      </c>
      <c r="F630" s="57" t="s">
        <v>4159</v>
      </c>
      <c r="G630" s="33" t="s">
        <v>1585</v>
      </c>
      <c r="H630" s="39"/>
      <c r="R630" s="39">
        <v>1.794</v>
      </c>
    </row>
    <row r="631" spans="1:19" s="2" customFormat="1" ht="14.25" x14ac:dyDescent="0.25">
      <c r="A631" s="39">
        <v>591</v>
      </c>
      <c r="B631" s="40" t="s">
        <v>1586</v>
      </c>
      <c r="C631" s="33" t="s">
        <v>1587</v>
      </c>
      <c r="D631" s="39">
        <v>1.2609999999999999</v>
      </c>
      <c r="E631" s="33" t="s">
        <v>951</v>
      </c>
      <c r="F631" s="57" t="s">
        <v>4159</v>
      </c>
      <c r="G631" s="33" t="s">
        <v>1588</v>
      </c>
      <c r="H631" s="39"/>
      <c r="R631" s="39">
        <v>1.2609999999999999</v>
      </c>
    </row>
    <row r="632" spans="1:19" s="2" customFormat="1" ht="14.25" x14ac:dyDescent="0.25">
      <c r="A632" s="110">
        <v>592</v>
      </c>
      <c r="B632" s="123" t="s">
        <v>1589</v>
      </c>
      <c r="C632" s="112" t="s">
        <v>1590</v>
      </c>
      <c r="D632" s="39">
        <v>9.9000000000000005E-2</v>
      </c>
      <c r="E632" s="112" t="s">
        <v>951</v>
      </c>
      <c r="F632" s="57" t="s">
        <v>4159</v>
      </c>
      <c r="G632" s="33" t="s">
        <v>4098</v>
      </c>
      <c r="H632" s="39"/>
      <c r="R632" s="39">
        <v>9.9000000000000005E-2</v>
      </c>
    </row>
    <row r="633" spans="1:19" s="2" customFormat="1" ht="14.25" x14ac:dyDescent="0.25">
      <c r="A633" s="111"/>
      <c r="B633" s="124"/>
      <c r="C633" s="113"/>
      <c r="D633" s="39">
        <v>0.33700000000000002</v>
      </c>
      <c r="E633" s="113"/>
      <c r="F633" s="57" t="s">
        <v>4159</v>
      </c>
      <c r="G633" s="33" t="s">
        <v>4097</v>
      </c>
      <c r="H633" s="39"/>
      <c r="R633" s="39">
        <v>0.33700000000000002</v>
      </c>
    </row>
    <row r="634" spans="1:19" s="2" customFormat="1" ht="14.25" x14ac:dyDescent="0.25">
      <c r="A634" s="39">
        <v>593</v>
      </c>
      <c r="B634" s="40" t="s">
        <v>1591</v>
      </c>
      <c r="C634" s="33" t="s">
        <v>1592</v>
      </c>
      <c r="D634" s="39">
        <v>1.083</v>
      </c>
      <c r="E634" s="33" t="s">
        <v>951</v>
      </c>
      <c r="F634" s="57" t="s">
        <v>4159</v>
      </c>
      <c r="G634" s="33" t="s">
        <v>1593</v>
      </c>
      <c r="H634" s="39"/>
      <c r="R634" s="39">
        <v>1.083</v>
      </c>
    </row>
    <row r="635" spans="1:19" s="2" customFormat="1" ht="14.25" x14ac:dyDescent="0.25">
      <c r="A635" s="39">
        <v>594</v>
      </c>
      <c r="B635" s="40" t="s">
        <v>1594</v>
      </c>
      <c r="C635" s="33" t="s">
        <v>1595</v>
      </c>
      <c r="D635" s="39">
        <v>0.55700000000000005</v>
      </c>
      <c r="E635" s="33" t="s">
        <v>951</v>
      </c>
      <c r="F635" s="57" t="s">
        <v>4159</v>
      </c>
      <c r="G635" s="33" t="s">
        <v>1596</v>
      </c>
      <c r="H635" s="39"/>
      <c r="R635" s="39">
        <v>0.55700000000000005</v>
      </c>
    </row>
    <row r="636" spans="1:19" s="2" customFormat="1" ht="14.25" x14ac:dyDescent="0.25">
      <c r="A636" s="39">
        <v>595</v>
      </c>
      <c r="B636" s="40" t="s">
        <v>1597</v>
      </c>
      <c r="C636" s="33" t="s">
        <v>1598</v>
      </c>
      <c r="D636" s="39">
        <v>1.696</v>
      </c>
      <c r="E636" s="33" t="s">
        <v>951</v>
      </c>
      <c r="F636" s="57" t="s">
        <v>4159</v>
      </c>
      <c r="G636" s="33" t="s">
        <v>1599</v>
      </c>
      <c r="H636" s="39"/>
      <c r="R636" s="39">
        <v>1.696</v>
      </c>
    </row>
    <row r="637" spans="1:19" s="2" customFormat="1" ht="14.25" x14ac:dyDescent="0.25">
      <c r="A637" s="39">
        <v>596</v>
      </c>
      <c r="B637" s="40" t="s">
        <v>1600</v>
      </c>
      <c r="C637" s="33" t="s">
        <v>1601</v>
      </c>
      <c r="D637" s="58">
        <v>0.40402212656399999</v>
      </c>
      <c r="E637" s="33" t="s">
        <v>31</v>
      </c>
      <c r="F637" s="57" t="s">
        <v>4158</v>
      </c>
      <c r="G637" s="33"/>
      <c r="H637" s="39"/>
      <c r="S637" s="58">
        <v>0.40402212656399999</v>
      </c>
    </row>
    <row r="638" spans="1:19" s="2" customFormat="1" ht="14.25" x14ac:dyDescent="0.25">
      <c r="A638" s="39">
        <v>597</v>
      </c>
      <c r="B638" s="40" t="s">
        <v>1602</v>
      </c>
      <c r="C638" s="33" t="s">
        <v>1603</v>
      </c>
      <c r="D638" s="58">
        <v>0.14684999330099999</v>
      </c>
      <c r="E638" s="33" t="s">
        <v>31</v>
      </c>
      <c r="F638" s="57" t="s">
        <v>4158</v>
      </c>
      <c r="G638" s="33"/>
      <c r="H638" s="39"/>
      <c r="S638" s="58">
        <v>0.14684999330099999</v>
      </c>
    </row>
    <row r="639" spans="1:19" s="2" customFormat="1" ht="14.25" x14ac:dyDescent="0.25">
      <c r="A639" s="39">
        <v>598</v>
      </c>
      <c r="B639" s="40" t="s">
        <v>1604</v>
      </c>
      <c r="C639" s="33" t="s">
        <v>1605</v>
      </c>
      <c r="D639" s="39">
        <v>1.522</v>
      </c>
      <c r="E639" s="33" t="s">
        <v>31</v>
      </c>
      <c r="F639" s="57" t="s">
        <v>4159</v>
      </c>
      <c r="G639" s="33" t="s">
        <v>1606</v>
      </c>
      <c r="H639" s="39"/>
      <c r="S639" s="39">
        <v>1.522</v>
      </c>
    </row>
    <row r="640" spans="1:19" s="2" customFormat="1" ht="14.25" x14ac:dyDescent="0.25">
      <c r="A640" s="39">
        <v>599</v>
      </c>
      <c r="B640" s="40" t="s">
        <v>1607</v>
      </c>
      <c r="C640" s="33" t="s">
        <v>1608</v>
      </c>
      <c r="D640" s="39">
        <v>1.1859999999999999</v>
      </c>
      <c r="E640" s="33" t="s">
        <v>31</v>
      </c>
      <c r="F640" s="57" t="s">
        <v>4164</v>
      </c>
      <c r="G640" s="33" t="s">
        <v>1609</v>
      </c>
      <c r="H640" s="39"/>
      <c r="S640" s="39">
        <v>1.1859999999999999</v>
      </c>
    </row>
    <row r="641" spans="1:19" s="2" customFormat="1" ht="14.25" x14ac:dyDescent="0.25">
      <c r="A641" s="39">
        <v>600</v>
      </c>
      <c r="B641" s="40" t="s">
        <v>1610</v>
      </c>
      <c r="C641" s="33" t="s">
        <v>1611</v>
      </c>
      <c r="D641" s="39">
        <v>1.9790000000000001</v>
      </c>
      <c r="E641" s="33" t="s">
        <v>37</v>
      </c>
      <c r="F641" s="57" t="s">
        <v>4160</v>
      </c>
      <c r="G641" s="33" t="s">
        <v>1612</v>
      </c>
      <c r="H641" s="39"/>
      <c r="L641" s="39">
        <v>1.9790000000000001</v>
      </c>
    </row>
    <row r="642" spans="1:19" s="2" customFormat="1" ht="14.25" x14ac:dyDescent="0.25">
      <c r="A642" s="39">
        <v>601</v>
      </c>
      <c r="B642" s="40" t="s">
        <v>1613</v>
      </c>
      <c r="C642" s="33" t="s">
        <v>1614</v>
      </c>
      <c r="D642" s="39">
        <v>0.84099999999999997</v>
      </c>
      <c r="E642" s="33" t="s">
        <v>37</v>
      </c>
      <c r="F642" s="57" t="s">
        <v>4159</v>
      </c>
      <c r="G642" s="33" t="s">
        <v>1615</v>
      </c>
      <c r="H642" s="39"/>
      <c r="L642" s="39">
        <v>0.84099999999999997</v>
      </c>
    </row>
    <row r="643" spans="1:19" s="2" customFormat="1" ht="14.25" x14ac:dyDescent="0.25">
      <c r="A643" s="39">
        <v>602</v>
      </c>
      <c r="B643" s="40" t="s">
        <v>1616</v>
      </c>
      <c r="C643" s="33" t="s">
        <v>1617</v>
      </c>
      <c r="D643" s="39">
        <v>1.94</v>
      </c>
      <c r="E643" s="33" t="s">
        <v>37</v>
      </c>
      <c r="F643" s="57" t="s">
        <v>4160</v>
      </c>
      <c r="G643" s="33" t="s">
        <v>1618</v>
      </c>
      <c r="H643" s="39"/>
      <c r="L643" s="39">
        <v>1.94</v>
      </c>
    </row>
    <row r="644" spans="1:19" s="2" customFormat="1" ht="14.25" x14ac:dyDescent="0.25">
      <c r="A644" s="39">
        <v>603</v>
      </c>
      <c r="B644" s="40" t="s">
        <v>1616</v>
      </c>
      <c r="C644" s="33" t="s">
        <v>1617</v>
      </c>
      <c r="D644" s="39">
        <v>0.49199999999999999</v>
      </c>
      <c r="E644" s="33" t="s">
        <v>909</v>
      </c>
      <c r="F644" s="57" t="s">
        <v>4158</v>
      </c>
      <c r="G644" s="33" t="s">
        <v>1619</v>
      </c>
      <c r="H644" s="39"/>
      <c r="M644" s="39">
        <v>0.49199999999999999</v>
      </c>
    </row>
    <row r="645" spans="1:19" s="2" customFormat="1" ht="14.25" x14ac:dyDescent="0.25">
      <c r="A645" s="39">
        <v>604</v>
      </c>
      <c r="B645" s="40" t="s">
        <v>1620</v>
      </c>
      <c r="C645" s="33" t="s">
        <v>1621</v>
      </c>
      <c r="D645" s="39">
        <v>0.73899999999999999</v>
      </c>
      <c r="E645" s="33" t="s">
        <v>37</v>
      </c>
      <c r="F645" s="57" t="s">
        <v>4159</v>
      </c>
      <c r="G645" s="33" t="s">
        <v>1622</v>
      </c>
      <c r="H645" s="39"/>
      <c r="L645" s="39">
        <v>0.73899999999999999</v>
      </c>
    </row>
    <row r="646" spans="1:19" s="2" customFormat="1" ht="14.25" x14ac:dyDescent="0.25">
      <c r="A646" s="39">
        <v>605</v>
      </c>
      <c r="B646" s="40" t="s">
        <v>1623</v>
      </c>
      <c r="C646" s="33" t="s">
        <v>1624</v>
      </c>
      <c r="D646" s="39">
        <v>1.1000000000000001</v>
      </c>
      <c r="E646" s="33" t="s">
        <v>37</v>
      </c>
      <c r="F646" s="57" t="s">
        <v>4159</v>
      </c>
      <c r="G646" s="33" t="s">
        <v>1625</v>
      </c>
      <c r="H646" s="39"/>
      <c r="L646" s="39">
        <v>1.1000000000000001</v>
      </c>
    </row>
    <row r="647" spans="1:19" s="2" customFormat="1" ht="14.25" x14ac:dyDescent="0.25">
      <c r="A647" s="39">
        <v>606</v>
      </c>
      <c r="B647" s="40" t="s">
        <v>1626</v>
      </c>
      <c r="C647" s="33" t="s">
        <v>1627</v>
      </c>
      <c r="D647" s="39">
        <v>0.69599999999999995</v>
      </c>
      <c r="E647" s="33" t="s">
        <v>37</v>
      </c>
      <c r="F647" s="57" t="s">
        <v>4158</v>
      </c>
      <c r="G647" s="33" t="s">
        <v>1628</v>
      </c>
      <c r="H647" s="39"/>
      <c r="L647" s="39">
        <v>0.69599999999999995</v>
      </c>
    </row>
    <row r="648" spans="1:19" s="2" customFormat="1" ht="14.25" x14ac:dyDescent="0.25">
      <c r="A648" s="39">
        <v>607</v>
      </c>
      <c r="B648" s="40" t="s">
        <v>1626</v>
      </c>
      <c r="C648" s="33" t="s">
        <v>1627</v>
      </c>
      <c r="D648" s="58">
        <v>0.53575114248</v>
      </c>
      <c r="E648" s="33" t="s">
        <v>31</v>
      </c>
      <c r="F648" s="57" t="s">
        <v>4158</v>
      </c>
      <c r="G648" s="33"/>
      <c r="H648" s="39"/>
      <c r="S648" s="58">
        <v>0.53575114248</v>
      </c>
    </row>
    <row r="649" spans="1:19" s="2" customFormat="1" ht="14.25" x14ac:dyDescent="0.25">
      <c r="A649" s="39">
        <v>608</v>
      </c>
      <c r="B649" s="40" t="s">
        <v>1629</v>
      </c>
      <c r="C649" s="33" t="s">
        <v>1630</v>
      </c>
      <c r="D649" s="39">
        <v>0.182</v>
      </c>
      <c r="E649" s="33" t="s">
        <v>37</v>
      </c>
      <c r="F649" s="57" t="s">
        <v>4159</v>
      </c>
      <c r="G649" s="33" t="s">
        <v>1631</v>
      </c>
      <c r="H649" s="39"/>
      <c r="L649" s="39">
        <v>0.182</v>
      </c>
    </row>
    <row r="650" spans="1:19" s="2" customFormat="1" ht="14.25" x14ac:dyDescent="0.25">
      <c r="A650" s="39">
        <v>609</v>
      </c>
      <c r="B650" s="40" t="s">
        <v>1632</v>
      </c>
      <c r="C650" s="33" t="s">
        <v>1633</v>
      </c>
      <c r="D650" s="39">
        <v>0.36799999999999999</v>
      </c>
      <c r="E650" s="33" t="s">
        <v>37</v>
      </c>
      <c r="F650" s="57" t="s">
        <v>4159</v>
      </c>
      <c r="G650" s="33" t="s">
        <v>1634</v>
      </c>
      <c r="H650" s="39"/>
      <c r="L650" s="39">
        <v>0.36799999999999999</v>
      </c>
    </row>
    <row r="651" spans="1:19" s="2" customFormat="1" ht="14.25" x14ac:dyDescent="0.25">
      <c r="A651" s="39">
        <v>610</v>
      </c>
      <c r="B651" s="40" t="s">
        <v>1635</v>
      </c>
      <c r="C651" s="33" t="s">
        <v>1126</v>
      </c>
      <c r="D651" s="39">
        <v>1.18</v>
      </c>
      <c r="E651" s="33" t="s">
        <v>37</v>
      </c>
      <c r="F651" s="57" t="s">
        <v>4159</v>
      </c>
      <c r="G651" s="33" t="s">
        <v>1636</v>
      </c>
      <c r="H651" s="39"/>
      <c r="L651" s="39">
        <v>1.18</v>
      </c>
    </row>
    <row r="652" spans="1:19" s="2" customFormat="1" ht="14.25" x14ac:dyDescent="0.25">
      <c r="A652" s="39">
        <v>611</v>
      </c>
      <c r="B652" s="40" t="s">
        <v>1637</v>
      </c>
      <c r="C652" s="33" t="s">
        <v>1638</v>
      </c>
      <c r="D652" s="39">
        <v>3.7629999999999999</v>
      </c>
      <c r="E652" s="33" t="s">
        <v>37</v>
      </c>
      <c r="F652" s="57" t="s">
        <v>4159</v>
      </c>
      <c r="G652" s="33" t="s">
        <v>1639</v>
      </c>
      <c r="H652" s="39"/>
      <c r="L652" s="39">
        <v>3.7629999999999999</v>
      </c>
    </row>
    <row r="653" spans="1:19" s="2" customFormat="1" ht="12.75" x14ac:dyDescent="0.2">
      <c r="A653" s="39">
        <v>612</v>
      </c>
      <c r="B653" s="40" t="s">
        <v>1640</v>
      </c>
      <c r="C653" s="33" t="s">
        <v>1641</v>
      </c>
      <c r="D653" s="39">
        <v>0.68500000000000005</v>
      </c>
      <c r="E653" s="33" t="s">
        <v>37</v>
      </c>
      <c r="F653" s="57" t="s">
        <v>1219</v>
      </c>
      <c r="G653" s="33" t="s">
        <v>1642</v>
      </c>
      <c r="H653" s="39"/>
      <c r="L653" s="39">
        <v>0.68500000000000005</v>
      </c>
    </row>
    <row r="654" spans="1:19" s="2" customFormat="1" ht="14.25" x14ac:dyDescent="0.25">
      <c r="A654" s="39">
        <v>613</v>
      </c>
      <c r="B654" s="40" t="s">
        <v>1643</v>
      </c>
      <c r="C654" s="33" t="s">
        <v>1644</v>
      </c>
      <c r="D654" s="39">
        <v>0.80700000000000005</v>
      </c>
      <c r="E654" s="33" t="s">
        <v>33</v>
      </c>
      <c r="F654" s="57" t="s">
        <v>4159</v>
      </c>
      <c r="G654" s="33" t="s">
        <v>1645</v>
      </c>
      <c r="H654" s="39"/>
      <c r="I654" s="7"/>
      <c r="J654" s="39">
        <v>0.80700000000000005</v>
      </c>
    </row>
    <row r="655" spans="1:19" s="2" customFormat="1" ht="14.25" x14ac:dyDescent="0.25">
      <c r="A655" s="39">
        <v>614</v>
      </c>
      <c r="B655" s="40" t="s">
        <v>1646</v>
      </c>
      <c r="C655" s="33" t="s">
        <v>1647</v>
      </c>
      <c r="D655" s="58">
        <v>1.8594378601199999</v>
      </c>
      <c r="E655" s="33" t="s">
        <v>33</v>
      </c>
      <c r="F655" s="57" t="s">
        <v>4158</v>
      </c>
      <c r="G655" s="33"/>
      <c r="H655" s="39"/>
      <c r="J655" s="58">
        <v>1.8594378601199999</v>
      </c>
    </row>
    <row r="656" spans="1:19" s="2" customFormat="1" ht="14.25" x14ac:dyDescent="0.25">
      <c r="A656" s="39">
        <v>615</v>
      </c>
      <c r="B656" s="40" t="s">
        <v>1648</v>
      </c>
      <c r="C656" s="33" t="s">
        <v>1649</v>
      </c>
      <c r="D656" s="58">
        <v>0.50537008209599998</v>
      </c>
      <c r="E656" s="33" t="s">
        <v>33</v>
      </c>
      <c r="F656" s="57" t="s">
        <v>4158</v>
      </c>
      <c r="G656" s="33"/>
      <c r="H656" s="39"/>
      <c r="J656" s="58">
        <v>0.50537008209599998</v>
      </c>
    </row>
    <row r="657" spans="1:19" s="2" customFormat="1" ht="14.25" x14ac:dyDescent="0.25">
      <c r="A657" s="39">
        <v>616</v>
      </c>
      <c r="B657" s="40" t="s">
        <v>1650</v>
      </c>
      <c r="C657" s="33" t="s">
        <v>1651</v>
      </c>
      <c r="D657" s="58">
        <v>0.30512033501699998</v>
      </c>
      <c r="E657" s="33" t="s">
        <v>33</v>
      </c>
      <c r="F657" s="57" t="s">
        <v>4158</v>
      </c>
      <c r="G657" s="33"/>
      <c r="H657" s="39"/>
      <c r="J657" s="58">
        <v>0.30512033501699998</v>
      </c>
    </row>
    <row r="658" spans="1:19" s="2" customFormat="1" ht="14.25" x14ac:dyDescent="0.25">
      <c r="A658" s="39">
        <v>617</v>
      </c>
      <c r="B658" s="40" t="s">
        <v>1652</v>
      </c>
      <c r="C658" s="33" t="s">
        <v>1653</v>
      </c>
      <c r="D658" s="58">
        <v>0.25450806983000002</v>
      </c>
      <c r="E658" s="33" t="s">
        <v>33</v>
      </c>
      <c r="F658" s="57" t="s">
        <v>4158</v>
      </c>
      <c r="G658" s="33"/>
      <c r="H658" s="39"/>
      <c r="J658" s="58">
        <v>0.25450806983000002</v>
      </c>
    </row>
    <row r="659" spans="1:19" s="2" customFormat="1" ht="14.25" x14ac:dyDescent="0.25">
      <c r="A659" s="39">
        <v>618</v>
      </c>
      <c r="B659" s="40" t="s">
        <v>1654</v>
      </c>
      <c r="C659" s="33" t="s">
        <v>417</v>
      </c>
      <c r="D659" s="39">
        <v>0.222</v>
      </c>
      <c r="E659" s="33" t="s">
        <v>33</v>
      </c>
      <c r="F659" s="57" t="s">
        <v>4159</v>
      </c>
      <c r="G659" s="33" t="s">
        <v>1655</v>
      </c>
      <c r="H659" s="39"/>
      <c r="J659" s="39">
        <v>0.222</v>
      </c>
    </row>
    <row r="660" spans="1:19" s="2" customFormat="1" ht="14.25" x14ac:dyDescent="0.25">
      <c r="A660" s="39">
        <v>619</v>
      </c>
      <c r="B660" s="40" t="s">
        <v>1656</v>
      </c>
      <c r="C660" s="33" t="s">
        <v>1657</v>
      </c>
      <c r="D660" s="39">
        <v>0.23300000000000001</v>
      </c>
      <c r="E660" s="33" t="s">
        <v>33</v>
      </c>
      <c r="F660" s="57" t="s">
        <v>4159</v>
      </c>
      <c r="G660" s="33" t="s">
        <v>1658</v>
      </c>
      <c r="H660" s="39"/>
      <c r="J660" s="39">
        <v>0.23300000000000001</v>
      </c>
    </row>
    <row r="661" spans="1:19" s="2" customFormat="1" ht="19.350000000000001" customHeight="1" x14ac:dyDescent="0.25">
      <c r="A661" s="39">
        <v>620</v>
      </c>
      <c r="B661" s="40" t="s">
        <v>1659</v>
      </c>
      <c r="C661" s="33" t="s">
        <v>1660</v>
      </c>
      <c r="D661" s="39">
        <v>0.38800000000000001</v>
      </c>
      <c r="E661" s="33" t="s">
        <v>33</v>
      </c>
      <c r="F661" s="57" t="s">
        <v>4159</v>
      </c>
      <c r="G661" s="33" t="s">
        <v>1661</v>
      </c>
      <c r="H661" s="39"/>
      <c r="J661" s="39">
        <v>0.38800000000000001</v>
      </c>
    </row>
    <row r="662" spans="1:19" s="2" customFormat="1" ht="14.25" x14ac:dyDescent="0.25">
      <c r="A662" s="39">
        <v>621</v>
      </c>
      <c r="B662" s="40" t="s">
        <v>1662</v>
      </c>
      <c r="C662" s="33" t="s">
        <v>1663</v>
      </c>
      <c r="D662" s="39">
        <v>0.183</v>
      </c>
      <c r="E662" s="33" t="s">
        <v>556</v>
      </c>
      <c r="F662" s="57" t="s">
        <v>4159</v>
      </c>
      <c r="G662" s="33" t="s">
        <v>1664</v>
      </c>
      <c r="H662" s="39"/>
      <c r="N662" s="39">
        <v>0.183</v>
      </c>
    </row>
    <row r="663" spans="1:19" s="2" customFormat="1" ht="14.25" x14ac:dyDescent="0.25">
      <c r="A663" s="39">
        <v>622</v>
      </c>
      <c r="B663" s="40" t="s">
        <v>1665</v>
      </c>
      <c r="C663" s="33" t="s">
        <v>1666</v>
      </c>
      <c r="D663" s="39">
        <v>0.38</v>
      </c>
      <c r="E663" s="33" t="s">
        <v>556</v>
      </c>
      <c r="F663" s="57" t="s">
        <v>4158</v>
      </c>
      <c r="G663" s="33" t="s">
        <v>1667</v>
      </c>
      <c r="H663" s="39"/>
      <c r="N663" s="39">
        <v>0.38</v>
      </c>
    </row>
    <row r="664" spans="1:19" s="2" customFormat="1" ht="14.25" x14ac:dyDescent="0.25">
      <c r="A664" s="39">
        <v>623</v>
      </c>
      <c r="B664" s="40" t="s">
        <v>1668</v>
      </c>
      <c r="C664" s="33" t="s">
        <v>1669</v>
      </c>
      <c r="D664" s="39">
        <v>0.69099999999999995</v>
      </c>
      <c r="E664" s="33" t="s">
        <v>230</v>
      </c>
      <c r="F664" s="57" t="s">
        <v>4159</v>
      </c>
      <c r="G664" s="33" t="s">
        <v>1670</v>
      </c>
      <c r="H664" s="39"/>
      <c r="Q664" s="39">
        <v>0.69099999999999995</v>
      </c>
    </row>
    <row r="665" spans="1:19" s="2" customFormat="1" ht="14.25" x14ac:dyDescent="0.25">
      <c r="A665" s="39">
        <v>624</v>
      </c>
      <c r="B665" s="40" t="s">
        <v>1671</v>
      </c>
      <c r="C665" s="33" t="s">
        <v>1672</v>
      </c>
      <c r="D665" s="39">
        <v>0.46400000000000002</v>
      </c>
      <c r="E665" s="33" t="s">
        <v>230</v>
      </c>
      <c r="F665" s="57" t="s">
        <v>4159</v>
      </c>
      <c r="G665" s="33" t="s">
        <v>1673</v>
      </c>
      <c r="H665" s="39"/>
      <c r="Q665" s="39">
        <v>0.46400000000000002</v>
      </c>
    </row>
    <row r="666" spans="1:19" s="2" customFormat="1" ht="14.25" x14ac:dyDescent="0.25">
      <c r="A666" s="39">
        <v>625</v>
      </c>
      <c r="B666" s="40" t="s">
        <v>1674</v>
      </c>
      <c r="C666" s="33" t="s">
        <v>1675</v>
      </c>
      <c r="D666" s="39">
        <v>1.1890000000000001</v>
      </c>
      <c r="E666" s="33" t="s">
        <v>230</v>
      </c>
      <c r="F666" s="57" t="s">
        <v>4159</v>
      </c>
      <c r="G666" s="33" t="s">
        <v>1676</v>
      </c>
      <c r="H666" s="39"/>
      <c r="Q666" s="39">
        <v>1.1890000000000001</v>
      </c>
    </row>
    <row r="667" spans="1:19" s="2" customFormat="1" ht="14.25" x14ac:dyDescent="0.25">
      <c r="A667" s="39">
        <v>626</v>
      </c>
      <c r="B667" s="40" t="s">
        <v>1677</v>
      </c>
      <c r="C667" s="33" t="s">
        <v>1678</v>
      </c>
      <c r="D667" s="39">
        <v>0.48399999999999999</v>
      </c>
      <c r="E667" s="33" t="s">
        <v>230</v>
      </c>
      <c r="F667" s="57" t="s">
        <v>4159</v>
      </c>
      <c r="G667" s="33" t="s">
        <v>1679</v>
      </c>
      <c r="H667" s="39"/>
      <c r="Q667" s="39">
        <v>0.48399999999999999</v>
      </c>
    </row>
    <row r="668" spans="1:19" s="2" customFormat="1" ht="14.25" x14ac:dyDescent="0.25">
      <c r="A668" s="39">
        <v>627</v>
      </c>
      <c r="B668" s="40" t="s">
        <v>1680</v>
      </c>
      <c r="C668" s="33" t="s">
        <v>1681</v>
      </c>
      <c r="D668" s="39">
        <v>0.16</v>
      </c>
      <c r="E668" s="33" t="s">
        <v>230</v>
      </c>
      <c r="F668" s="57" t="s">
        <v>4159</v>
      </c>
      <c r="G668" s="33" t="s">
        <v>1682</v>
      </c>
      <c r="H668" s="39"/>
      <c r="Q668" s="39">
        <v>0.16</v>
      </c>
    </row>
    <row r="669" spans="1:19" s="2" customFormat="1" ht="14.25" x14ac:dyDescent="0.25">
      <c r="A669" s="39">
        <v>628</v>
      </c>
      <c r="B669" s="40" t="s">
        <v>1683</v>
      </c>
      <c r="C669" s="33" t="s">
        <v>1684</v>
      </c>
      <c r="D669" s="58">
        <v>0.31282142779099997</v>
      </c>
      <c r="E669" s="33" t="s">
        <v>31</v>
      </c>
      <c r="F669" s="57" t="s">
        <v>4158</v>
      </c>
      <c r="G669" s="33"/>
      <c r="H669" s="39"/>
      <c r="S669" s="58">
        <v>0.31282142779099997</v>
      </c>
    </row>
    <row r="670" spans="1:19" s="2" customFormat="1" ht="14.25" x14ac:dyDescent="0.25">
      <c r="A670" s="39">
        <v>629</v>
      </c>
      <c r="B670" s="40" t="s">
        <v>1685</v>
      </c>
      <c r="C670" s="33" t="s">
        <v>1686</v>
      </c>
      <c r="D670" s="58">
        <v>0.55291715884399995</v>
      </c>
      <c r="E670" s="33" t="s">
        <v>31</v>
      </c>
      <c r="F670" s="57" t="s">
        <v>4158</v>
      </c>
      <c r="G670" s="33"/>
      <c r="H670" s="39"/>
      <c r="S670" s="58">
        <v>0.55291715884399995</v>
      </c>
    </row>
    <row r="671" spans="1:19" s="2" customFormat="1" ht="14.25" x14ac:dyDescent="0.25">
      <c r="A671" s="39">
        <v>630</v>
      </c>
      <c r="B671" s="40" t="s">
        <v>1687</v>
      </c>
      <c r="C671" s="33" t="s">
        <v>1688</v>
      </c>
      <c r="D671" s="58">
        <v>0.23074784688</v>
      </c>
      <c r="E671" s="33" t="s">
        <v>31</v>
      </c>
      <c r="F671" s="57" t="s">
        <v>4158</v>
      </c>
      <c r="G671" s="33"/>
      <c r="H671" s="39"/>
      <c r="S671" s="58">
        <v>0.23074784688</v>
      </c>
    </row>
    <row r="672" spans="1:19" s="2" customFormat="1" ht="14.25" x14ac:dyDescent="0.25">
      <c r="A672" s="39">
        <v>631</v>
      </c>
      <c r="B672" s="40" t="s">
        <v>1689</v>
      </c>
      <c r="C672" s="33" t="s">
        <v>1690</v>
      </c>
      <c r="D672" s="58">
        <v>0.196165508648</v>
      </c>
      <c r="E672" s="33" t="s">
        <v>31</v>
      </c>
      <c r="F672" s="57" t="s">
        <v>4158</v>
      </c>
      <c r="G672" s="33"/>
      <c r="H672" s="39"/>
      <c r="S672" s="58">
        <v>0.196165508648</v>
      </c>
    </row>
    <row r="673" spans="1:20" s="2" customFormat="1" ht="14.25" x14ac:dyDescent="0.25">
      <c r="A673" s="39">
        <v>632</v>
      </c>
      <c r="B673" s="40" t="s">
        <v>1691</v>
      </c>
      <c r="C673" s="33" t="s">
        <v>1692</v>
      </c>
      <c r="D673" s="39">
        <v>1.6619999999999999</v>
      </c>
      <c r="E673" s="33" t="s">
        <v>909</v>
      </c>
      <c r="F673" s="57" t="s">
        <v>4158</v>
      </c>
      <c r="G673" s="33" t="s">
        <v>1693</v>
      </c>
      <c r="H673" s="39"/>
      <c r="M673" s="39">
        <v>1.6619999999999999</v>
      </c>
    </row>
    <row r="674" spans="1:20" s="2" customFormat="1" ht="14.25" x14ac:dyDescent="0.25">
      <c r="A674" s="39">
        <v>633</v>
      </c>
      <c r="B674" s="40" t="s">
        <v>1694</v>
      </c>
      <c r="C674" s="33" t="s">
        <v>1695</v>
      </c>
      <c r="D674" s="39">
        <v>0.63100000000000001</v>
      </c>
      <c r="E674" s="33" t="s">
        <v>10</v>
      </c>
      <c r="F674" s="57" t="s">
        <v>4159</v>
      </c>
      <c r="G674" s="33" t="s">
        <v>1696</v>
      </c>
      <c r="H674" s="39"/>
      <c r="O674" s="39">
        <v>0.63100000000000001</v>
      </c>
    </row>
    <row r="675" spans="1:20" s="2" customFormat="1" ht="14.25" x14ac:dyDescent="0.25">
      <c r="A675" s="39">
        <v>634</v>
      </c>
      <c r="B675" s="40" t="s">
        <v>1697</v>
      </c>
      <c r="C675" s="33" t="s">
        <v>1698</v>
      </c>
      <c r="D675" s="58">
        <v>1.4820968152</v>
      </c>
      <c r="E675" s="33" t="s">
        <v>88</v>
      </c>
      <c r="F675" s="57" t="s">
        <v>4160</v>
      </c>
      <c r="G675" s="33"/>
      <c r="H675" s="39"/>
      <c r="T675" s="99">
        <v>1.482</v>
      </c>
    </row>
    <row r="676" spans="1:20" s="2" customFormat="1" ht="14.25" x14ac:dyDescent="0.25">
      <c r="A676" s="39">
        <v>635</v>
      </c>
      <c r="B676" s="40" t="s">
        <v>1699</v>
      </c>
      <c r="C676" s="33" t="s">
        <v>1700</v>
      </c>
      <c r="D676" s="39">
        <v>0.25800000000000001</v>
      </c>
      <c r="E676" s="33" t="s">
        <v>88</v>
      </c>
      <c r="F676" s="57" t="s">
        <v>4159</v>
      </c>
      <c r="G676" s="33" t="s">
        <v>1701</v>
      </c>
      <c r="H676" s="39"/>
      <c r="T676" s="99">
        <v>0.25800000000000001</v>
      </c>
    </row>
    <row r="677" spans="1:20" s="2" customFormat="1" ht="14.25" x14ac:dyDescent="0.25">
      <c r="A677" s="39">
        <v>636</v>
      </c>
      <c r="B677" s="40" t="s">
        <v>1702</v>
      </c>
      <c r="C677" s="33" t="s">
        <v>1703</v>
      </c>
      <c r="D677" s="58">
        <v>0.30892306058899999</v>
      </c>
      <c r="E677" s="33" t="s">
        <v>88</v>
      </c>
      <c r="F677" s="57" t="s">
        <v>4158</v>
      </c>
      <c r="G677" s="33"/>
      <c r="H677" s="39"/>
      <c r="T677" s="99">
        <v>0.309</v>
      </c>
    </row>
    <row r="678" spans="1:20" s="2" customFormat="1" ht="14.25" x14ac:dyDescent="0.25">
      <c r="A678" s="39">
        <v>637</v>
      </c>
      <c r="B678" s="40" t="s">
        <v>1704</v>
      </c>
      <c r="C678" s="33" t="s">
        <v>1705</v>
      </c>
      <c r="D678" s="39">
        <v>0.76700000000000002</v>
      </c>
      <c r="E678" s="33" t="s">
        <v>951</v>
      </c>
      <c r="F678" s="57" t="s">
        <v>4159</v>
      </c>
      <c r="G678" s="33" t="s">
        <v>1706</v>
      </c>
      <c r="H678" s="39"/>
      <c r="R678" s="39">
        <v>0.76700000000000002</v>
      </c>
    </row>
    <row r="679" spans="1:20" s="2" customFormat="1" ht="14.25" x14ac:dyDescent="0.25">
      <c r="A679" s="39">
        <v>638</v>
      </c>
      <c r="B679" s="40" t="s">
        <v>1707</v>
      </c>
      <c r="C679" s="33" t="s">
        <v>1708</v>
      </c>
      <c r="D679" s="39">
        <v>1.5</v>
      </c>
      <c r="E679" s="33" t="s">
        <v>951</v>
      </c>
      <c r="F679" s="57" t="s">
        <v>4159</v>
      </c>
      <c r="G679" s="33" t="s">
        <v>1709</v>
      </c>
      <c r="H679" s="39"/>
      <c r="R679" s="39">
        <v>1.5</v>
      </c>
    </row>
    <row r="680" spans="1:20" s="2" customFormat="1" ht="14.25" x14ac:dyDescent="0.25">
      <c r="A680" s="39">
        <v>639</v>
      </c>
      <c r="B680" s="40" t="s">
        <v>1710</v>
      </c>
      <c r="C680" s="33" t="s">
        <v>1711</v>
      </c>
      <c r="D680" s="39">
        <v>1.31</v>
      </c>
      <c r="E680" s="33" t="s">
        <v>951</v>
      </c>
      <c r="F680" s="57" t="s">
        <v>4159</v>
      </c>
      <c r="G680" s="33" t="s">
        <v>1712</v>
      </c>
      <c r="H680" s="39"/>
      <c r="R680" s="39">
        <v>1.31</v>
      </c>
    </row>
    <row r="681" spans="1:20" s="2" customFormat="1" ht="14.25" x14ac:dyDescent="0.25">
      <c r="A681" s="39">
        <v>640</v>
      </c>
      <c r="B681" s="40" t="s">
        <v>1713</v>
      </c>
      <c r="C681" s="33" t="s">
        <v>1714</v>
      </c>
      <c r="D681" s="39">
        <v>0.34899999999999998</v>
      </c>
      <c r="E681" s="33" t="s">
        <v>951</v>
      </c>
      <c r="F681" s="57" t="s">
        <v>4159</v>
      </c>
      <c r="G681" s="33" t="s">
        <v>1715</v>
      </c>
      <c r="H681" s="39"/>
      <c r="R681" s="39">
        <v>0.34899999999999998</v>
      </c>
    </row>
    <row r="682" spans="1:20" s="2" customFormat="1" ht="14.25" x14ac:dyDescent="0.25">
      <c r="A682" s="39">
        <v>641</v>
      </c>
      <c r="B682" s="40" t="s">
        <v>1716</v>
      </c>
      <c r="C682" s="33" t="s">
        <v>1601</v>
      </c>
      <c r="D682" s="39">
        <v>0.441</v>
      </c>
      <c r="E682" s="33" t="s">
        <v>951</v>
      </c>
      <c r="F682" s="57" t="s">
        <v>4159</v>
      </c>
      <c r="G682" s="33" t="s">
        <v>1717</v>
      </c>
      <c r="H682" s="39"/>
      <c r="R682" s="39">
        <v>0.441</v>
      </c>
    </row>
    <row r="683" spans="1:20" s="2" customFormat="1" ht="14.25" x14ac:dyDescent="0.25">
      <c r="A683" s="39">
        <v>642</v>
      </c>
      <c r="B683" s="40" t="s">
        <v>1718</v>
      </c>
      <c r="C683" s="33" t="s">
        <v>1719</v>
      </c>
      <c r="D683" s="39">
        <v>0.29799999999999999</v>
      </c>
      <c r="E683" s="33" t="s">
        <v>556</v>
      </c>
      <c r="F683" s="57" t="s">
        <v>4158</v>
      </c>
      <c r="G683" s="33" t="s">
        <v>1720</v>
      </c>
      <c r="H683" s="39"/>
      <c r="N683" s="39">
        <v>0.29799999999999999</v>
      </c>
    </row>
    <row r="684" spans="1:20" s="2" customFormat="1" ht="14.25" x14ac:dyDescent="0.25">
      <c r="A684" s="39">
        <v>643</v>
      </c>
      <c r="B684" s="40" t="s">
        <v>1721</v>
      </c>
      <c r="C684" s="33" t="s">
        <v>1722</v>
      </c>
      <c r="D684" s="39">
        <v>0.39400000000000002</v>
      </c>
      <c r="E684" s="33" t="s">
        <v>909</v>
      </c>
      <c r="F684" s="57" t="s">
        <v>4164</v>
      </c>
      <c r="G684" s="33" t="s">
        <v>1723</v>
      </c>
      <c r="H684" s="39"/>
      <c r="M684" s="39">
        <v>0.39400000000000002</v>
      </c>
    </row>
    <row r="685" spans="1:20" s="2" customFormat="1" ht="14.25" x14ac:dyDescent="0.25">
      <c r="A685" s="39">
        <v>644</v>
      </c>
      <c r="B685" s="40" t="s">
        <v>1724</v>
      </c>
      <c r="C685" s="33" t="s">
        <v>276</v>
      </c>
      <c r="D685" s="39">
        <v>0.51100000000000001</v>
      </c>
      <c r="E685" s="33" t="s">
        <v>57</v>
      </c>
      <c r="F685" s="57" t="s">
        <v>4159</v>
      </c>
      <c r="G685" s="33" t="s">
        <v>1725</v>
      </c>
      <c r="H685" s="39"/>
      <c r="K685" s="39">
        <v>0.51100000000000001</v>
      </c>
    </row>
    <row r="686" spans="1:20" s="2" customFormat="1" ht="14.25" x14ac:dyDescent="0.25">
      <c r="A686" s="39">
        <v>645</v>
      </c>
      <c r="B686" s="40" t="s">
        <v>1726</v>
      </c>
      <c r="C686" s="33" t="s">
        <v>276</v>
      </c>
      <c r="D686" s="58">
        <v>0.20849342328500001</v>
      </c>
      <c r="E686" s="33" t="s">
        <v>57</v>
      </c>
      <c r="F686" s="57" t="s">
        <v>4160</v>
      </c>
      <c r="G686" s="33"/>
      <c r="H686" s="39"/>
      <c r="K686" s="58">
        <v>0.20849342328500001</v>
      </c>
    </row>
    <row r="687" spans="1:20" s="2" customFormat="1" ht="14.25" x14ac:dyDescent="0.25">
      <c r="A687" s="39">
        <v>646</v>
      </c>
      <c r="B687" s="40" t="s">
        <v>1727</v>
      </c>
      <c r="C687" s="33" t="s">
        <v>276</v>
      </c>
      <c r="D687" s="58">
        <v>0.30650271249200001</v>
      </c>
      <c r="E687" s="33" t="s">
        <v>57</v>
      </c>
      <c r="F687" s="57" t="s">
        <v>4160</v>
      </c>
      <c r="G687" s="33"/>
      <c r="H687" s="39"/>
      <c r="K687" s="58">
        <v>0.30650271249200001</v>
      </c>
    </row>
    <row r="688" spans="1:20" s="2" customFormat="1" ht="14.25" x14ac:dyDescent="0.25">
      <c r="A688" s="39">
        <v>647</v>
      </c>
      <c r="B688" s="40" t="s">
        <v>1728</v>
      </c>
      <c r="C688" s="33" t="s">
        <v>361</v>
      </c>
      <c r="D688" s="58">
        <v>0.82450643972500004</v>
      </c>
      <c r="E688" s="33" t="s">
        <v>57</v>
      </c>
      <c r="F688" s="57" t="s">
        <v>4158</v>
      </c>
      <c r="G688" s="33"/>
      <c r="H688" s="39"/>
      <c r="K688" s="58">
        <v>0.82450643972500004</v>
      </c>
    </row>
    <row r="689" spans="1:12" s="2" customFormat="1" ht="14.25" x14ac:dyDescent="0.25">
      <c r="A689" s="39">
        <v>648</v>
      </c>
      <c r="B689" s="40" t="s">
        <v>1729</v>
      </c>
      <c r="C689" s="33" t="s">
        <v>1730</v>
      </c>
      <c r="D689" s="58">
        <v>0.16509174118200001</v>
      </c>
      <c r="E689" s="33" t="s">
        <v>57</v>
      </c>
      <c r="F689" s="57" t="s">
        <v>4158</v>
      </c>
      <c r="G689" s="33"/>
      <c r="H689" s="39"/>
      <c r="K689" s="58">
        <v>0.16509174118200001</v>
      </c>
    </row>
    <row r="690" spans="1:12" s="2" customFormat="1" ht="14.25" x14ac:dyDescent="0.25">
      <c r="A690" s="39">
        <v>649</v>
      </c>
      <c r="B690" s="40" t="s">
        <v>1731</v>
      </c>
      <c r="C690" s="33" t="s">
        <v>1730</v>
      </c>
      <c r="D690" s="58">
        <v>0.18085720723900001</v>
      </c>
      <c r="E690" s="33" t="s">
        <v>57</v>
      </c>
      <c r="F690" s="57" t="s">
        <v>4158</v>
      </c>
      <c r="G690" s="33"/>
      <c r="H690" s="39"/>
      <c r="K690" s="58">
        <v>0.18085720723900001</v>
      </c>
    </row>
    <row r="691" spans="1:12" s="2" customFormat="1" ht="14.25" x14ac:dyDescent="0.25">
      <c r="A691" s="39">
        <v>650</v>
      </c>
      <c r="B691" s="40" t="s">
        <v>1732</v>
      </c>
      <c r="C691" s="33" t="s">
        <v>1733</v>
      </c>
      <c r="D691" s="58">
        <v>0.10881793984099999</v>
      </c>
      <c r="E691" s="33" t="s">
        <v>57</v>
      </c>
      <c r="F691" s="57" t="s">
        <v>4158</v>
      </c>
      <c r="G691" s="33"/>
      <c r="H691" s="39"/>
      <c r="K691" s="58">
        <v>0.10881793984099999</v>
      </c>
    </row>
    <row r="692" spans="1:12" s="2" customFormat="1" ht="14.25" x14ac:dyDescent="0.25">
      <c r="A692" s="39">
        <v>651</v>
      </c>
      <c r="B692" s="40" t="s">
        <v>1734</v>
      </c>
      <c r="C692" s="33" t="s">
        <v>346</v>
      </c>
      <c r="D692" s="58">
        <v>0.22473665323200001</v>
      </c>
      <c r="E692" s="33" t="s">
        <v>57</v>
      </c>
      <c r="F692" s="57" t="s">
        <v>4160</v>
      </c>
      <c r="G692" s="33"/>
      <c r="H692" s="39"/>
      <c r="K692" s="58">
        <v>0.22473665323200001</v>
      </c>
    </row>
    <row r="693" spans="1:12" s="2" customFormat="1" ht="14.25" x14ac:dyDescent="0.25">
      <c r="A693" s="39">
        <v>652</v>
      </c>
      <c r="B693" s="40" t="s">
        <v>1735</v>
      </c>
      <c r="C693" s="33" t="s">
        <v>1736</v>
      </c>
      <c r="D693" s="58">
        <v>0.15969396093800001</v>
      </c>
      <c r="E693" s="33" t="s">
        <v>57</v>
      </c>
      <c r="F693" s="57" t="s">
        <v>4158</v>
      </c>
      <c r="G693" s="33"/>
      <c r="H693" s="39"/>
      <c r="K693" s="58">
        <v>0.15969396093800001</v>
      </c>
    </row>
    <row r="694" spans="1:12" s="2" customFormat="1" ht="14.25" x14ac:dyDescent="0.25">
      <c r="A694" s="39">
        <v>653</v>
      </c>
      <c r="B694" s="40" t="s">
        <v>1737</v>
      </c>
      <c r="C694" s="33" t="s">
        <v>1738</v>
      </c>
      <c r="D694" s="39">
        <v>0.251</v>
      </c>
      <c r="E694" s="33" t="s">
        <v>37</v>
      </c>
      <c r="F694" s="57" t="s">
        <v>4159</v>
      </c>
      <c r="G694" s="33" t="s">
        <v>1739</v>
      </c>
      <c r="H694" s="39"/>
      <c r="L694" s="39">
        <v>0.251</v>
      </c>
    </row>
    <row r="695" spans="1:12" s="2" customFormat="1" ht="14.25" x14ac:dyDescent="0.25">
      <c r="A695" s="39">
        <v>654</v>
      </c>
      <c r="B695" s="40" t="s">
        <v>1740</v>
      </c>
      <c r="C695" s="33" t="s">
        <v>1741</v>
      </c>
      <c r="D695" s="39">
        <v>0.9</v>
      </c>
      <c r="E695" s="33" t="s">
        <v>37</v>
      </c>
      <c r="F695" s="57" t="s">
        <v>4159</v>
      </c>
      <c r="G695" s="33" t="s">
        <v>1742</v>
      </c>
      <c r="H695" s="39"/>
      <c r="L695" s="39">
        <v>0.9</v>
      </c>
    </row>
    <row r="696" spans="1:12" s="2" customFormat="1" ht="14.25" x14ac:dyDescent="0.25">
      <c r="A696" s="39">
        <v>655</v>
      </c>
      <c r="B696" s="40" t="s">
        <v>1743</v>
      </c>
      <c r="C696" s="33" t="s">
        <v>1744</v>
      </c>
      <c r="D696" s="39">
        <v>0.10299999999999999</v>
      </c>
      <c r="E696" s="33" t="s">
        <v>37</v>
      </c>
      <c r="F696" s="57" t="s">
        <v>4159</v>
      </c>
      <c r="G696" s="33" t="s">
        <v>1745</v>
      </c>
      <c r="H696" s="39"/>
      <c r="L696" s="39">
        <v>0.10299999999999999</v>
      </c>
    </row>
    <row r="697" spans="1:12" s="2" customFormat="1" ht="14.25" x14ac:dyDescent="0.25">
      <c r="A697" s="39">
        <v>656</v>
      </c>
      <c r="B697" s="40" t="s">
        <v>1746</v>
      </c>
      <c r="C697" s="33" t="s">
        <v>1747</v>
      </c>
      <c r="D697" s="39">
        <v>0.28499999999999998</v>
      </c>
      <c r="E697" s="33" t="s">
        <v>37</v>
      </c>
      <c r="F697" s="57" t="s">
        <v>4159</v>
      </c>
      <c r="G697" s="33" t="s">
        <v>1748</v>
      </c>
      <c r="H697" s="39"/>
      <c r="L697" s="39">
        <v>0.28499999999999998</v>
      </c>
    </row>
    <row r="698" spans="1:12" s="2" customFormat="1" ht="14.25" x14ac:dyDescent="0.25">
      <c r="A698" s="39">
        <v>657</v>
      </c>
      <c r="B698" s="40" t="s">
        <v>1749</v>
      </c>
      <c r="C698" s="33" t="s">
        <v>1750</v>
      </c>
      <c r="D698" s="39">
        <v>0.13400000000000001</v>
      </c>
      <c r="E698" s="33" t="s">
        <v>37</v>
      </c>
      <c r="F698" s="57" t="s">
        <v>4159</v>
      </c>
      <c r="G698" s="33" t="s">
        <v>1751</v>
      </c>
      <c r="H698" s="39"/>
      <c r="L698" s="39">
        <v>0.13400000000000001</v>
      </c>
    </row>
    <row r="699" spans="1:12" s="2" customFormat="1" ht="14.25" x14ac:dyDescent="0.25">
      <c r="A699" s="39">
        <v>658</v>
      </c>
      <c r="B699" s="40" t="s">
        <v>1752</v>
      </c>
      <c r="C699" s="33" t="s">
        <v>1753</v>
      </c>
      <c r="D699" s="58">
        <v>0.11676741026</v>
      </c>
      <c r="E699" s="33" t="s">
        <v>37</v>
      </c>
      <c r="F699" s="57" t="s">
        <v>4158</v>
      </c>
      <c r="G699" s="33"/>
      <c r="H699" s="39"/>
      <c r="L699" s="58">
        <v>0.11676741026</v>
      </c>
    </row>
    <row r="700" spans="1:12" s="2" customFormat="1" ht="14.25" x14ac:dyDescent="0.25">
      <c r="A700" s="39">
        <v>659</v>
      </c>
      <c r="B700" s="40" t="s">
        <v>1754</v>
      </c>
      <c r="C700" s="33" t="s">
        <v>1755</v>
      </c>
      <c r="D700" s="39">
        <v>0.71399999999999997</v>
      </c>
      <c r="E700" s="33" t="s">
        <v>37</v>
      </c>
      <c r="F700" s="57" t="s">
        <v>4159</v>
      </c>
      <c r="G700" s="33" t="s">
        <v>1756</v>
      </c>
      <c r="H700" s="39"/>
      <c r="L700" s="39">
        <v>0.71399999999999997</v>
      </c>
    </row>
    <row r="701" spans="1:12" s="2" customFormat="1" ht="14.25" x14ac:dyDescent="0.25">
      <c r="A701" s="39">
        <v>660</v>
      </c>
      <c r="B701" s="40" t="s">
        <v>1757</v>
      </c>
      <c r="C701" s="33" t="s">
        <v>1758</v>
      </c>
      <c r="D701" s="39">
        <v>0.71299999999999997</v>
      </c>
      <c r="E701" s="33" t="s">
        <v>37</v>
      </c>
      <c r="F701" s="57" t="s">
        <v>4159</v>
      </c>
      <c r="G701" s="33" t="s">
        <v>1759</v>
      </c>
      <c r="H701" s="39"/>
      <c r="L701" s="39">
        <v>0.71299999999999997</v>
      </c>
    </row>
    <row r="702" spans="1:12" s="2" customFormat="1" ht="14.25" x14ac:dyDescent="0.25">
      <c r="A702" s="39">
        <v>661</v>
      </c>
      <c r="B702" s="40" t="s">
        <v>1760</v>
      </c>
      <c r="C702" s="33" t="s">
        <v>1638</v>
      </c>
      <c r="D702" s="39">
        <v>0.53700000000000003</v>
      </c>
      <c r="E702" s="33" t="s">
        <v>37</v>
      </c>
      <c r="F702" s="57" t="s">
        <v>4159</v>
      </c>
      <c r="G702" s="33" t="s">
        <v>1761</v>
      </c>
      <c r="H702" s="39"/>
      <c r="L702" s="39">
        <v>0.53700000000000003</v>
      </c>
    </row>
    <row r="703" spans="1:12" s="2" customFormat="1" ht="14.25" x14ac:dyDescent="0.25">
      <c r="A703" s="39">
        <v>662</v>
      </c>
      <c r="B703" s="40" t="s">
        <v>1762</v>
      </c>
      <c r="C703" s="33" t="s">
        <v>1763</v>
      </c>
      <c r="D703" s="39">
        <v>0.32800000000000001</v>
      </c>
      <c r="E703" s="33" t="s">
        <v>37</v>
      </c>
      <c r="F703" s="57" t="s">
        <v>4159</v>
      </c>
      <c r="G703" s="33" t="s">
        <v>1764</v>
      </c>
      <c r="H703" s="39"/>
      <c r="L703" s="39">
        <v>0.32800000000000001</v>
      </c>
    </row>
    <row r="704" spans="1:12" s="2" customFormat="1" ht="14.25" x14ac:dyDescent="0.25">
      <c r="A704" s="39">
        <v>663</v>
      </c>
      <c r="B704" s="40" t="s">
        <v>1765</v>
      </c>
      <c r="C704" s="33" t="s">
        <v>1766</v>
      </c>
      <c r="D704" s="39">
        <v>0.6</v>
      </c>
      <c r="E704" s="33" t="s">
        <v>37</v>
      </c>
      <c r="F704" s="57" t="s">
        <v>4159</v>
      </c>
      <c r="G704" s="33" t="s">
        <v>1767</v>
      </c>
      <c r="H704" s="39"/>
      <c r="L704" s="39">
        <v>0.6</v>
      </c>
    </row>
    <row r="705" spans="1:18" s="2" customFormat="1" ht="14.25" x14ac:dyDescent="0.25">
      <c r="A705" s="39">
        <v>664</v>
      </c>
      <c r="B705" s="40" t="s">
        <v>1768</v>
      </c>
      <c r="C705" s="33" t="s">
        <v>1769</v>
      </c>
      <c r="D705" s="58">
        <v>0.38339089379300001</v>
      </c>
      <c r="E705" s="33" t="s">
        <v>37</v>
      </c>
      <c r="F705" s="57" t="s">
        <v>4158</v>
      </c>
      <c r="G705" s="33"/>
      <c r="H705" s="39"/>
      <c r="L705" s="58">
        <v>0.38339089379300001</v>
      </c>
    </row>
    <row r="706" spans="1:18" s="2" customFormat="1" ht="14.25" x14ac:dyDescent="0.25">
      <c r="A706" s="39">
        <v>665</v>
      </c>
      <c r="B706" s="40" t="s">
        <v>1770</v>
      </c>
      <c r="C706" s="33" t="s">
        <v>1771</v>
      </c>
      <c r="D706" s="39">
        <v>0.14399999999999999</v>
      </c>
      <c r="E706" s="33" t="s">
        <v>37</v>
      </c>
      <c r="F706" s="57" t="s">
        <v>4159</v>
      </c>
      <c r="G706" s="33" t="s">
        <v>1772</v>
      </c>
      <c r="H706" s="39"/>
      <c r="L706" s="39">
        <v>0.14399999999999999</v>
      </c>
    </row>
    <row r="707" spans="1:18" s="2" customFormat="1" ht="14.25" x14ac:dyDescent="0.25">
      <c r="A707" s="39">
        <v>666</v>
      </c>
      <c r="B707" s="40" t="s">
        <v>1773</v>
      </c>
      <c r="C707" s="33" t="s">
        <v>1774</v>
      </c>
      <c r="D707" s="39">
        <v>0.93300000000000005</v>
      </c>
      <c r="E707" s="33" t="s">
        <v>37</v>
      </c>
      <c r="F707" s="57" t="s">
        <v>4159</v>
      </c>
      <c r="G707" s="33" t="s">
        <v>1775</v>
      </c>
      <c r="H707" s="39"/>
      <c r="L707" s="39">
        <v>0.93300000000000005</v>
      </c>
    </row>
    <row r="708" spans="1:18" s="2" customFormat="1" ht="14.25" x14ac:dyDescent="0.25">
      <c r="A708" s="39">
        <v>667</v>
      </c>
      <c r="B708" s="40" t="s">
        <v>1776</v>
      </c>
      <c r="C708" s="33" t="s">
        <v>1777</v>
      </c>
      <c r="D708" s="58">
        <v>0.37425166471900001</v>
      </c>
      <c r="E708" s="33" t="s">
        <v>37</v>
      </c>
      <c r="F708" s="57" t="s">
        <v>4158</v>
      </c>
      <c r="G708" s="33"/>
      <c r="H708" s="39"/>
      <c r="L708" s="58">
        <v>0.37425166471900001</v>
      </c>
    </row>
    <row r="709" spans="1:18" s="2" customFormat="1" ht="14.25" x14ac:dyDescent="0.25">
      <c r="A709" s="39">
        <v>668</v>
      </c>
      <c r="B709" s="40" t="s">
        <v>1778</v>
      </c>
      <c r="C709" s="33" t="s">
        <v>1779</v>
      </c>
      <c r="D709" s="39">
        <v>0.53600000000000003</v>
      </c>
      <c r="E709" s="33" t="s">
        <v>37</v>
      </c>
      <c r="F709" s="57" t="s">
        <v>4159</v>
      </c>
      <c r="G709" s="33" t="s">
        <v>1780</v>
      </c>
      <c r="H709" s="39"/>
      <c r="J709" s="7"/>
      <c r="L709" s="39">
        <v>0.53600000000000003</v>
      </c>
    </row>
    <row r="710" spans="1:18" s="2" customFormat="1" ht="14.25" x14ac:dyDescent="0.25">
      <c r="A710" s="39">
        <v>669</v>
      </c>
      <c r="B710" s="40" t="s">
        <v>1781</v>
      </c>
      <c r="C710" s="33" t="s">
        <v>1769</v>
      </c>
      <c r="D710" s="39">
        <v>0.57799999999999996</v>
      </c>
      <c r="E710" s="33" t="s">
        <v>37</v>
      </c>
      <c r="F710" s="57" t="s">
        <v>4159</v>
      </c>
      <c r="G710" s="33" t="s">
        <v>1782</v>
      </c>
      <c r="H710" s="39"/>
      <c r="L710" s="39">
        <v>0.57799999999999996</v>
      </c>
    </row>
    <row r="711" spans="1:18" s="2" customFormat="1" ht="14.25" x14ac:dyDescent="0.25">
      <c r="A711" s="39">
        <v>670</v>
      </c>
      <c r="B711" s="40" t="s">
        <v>1783</v>
      </c>
      <c r="C711" s="33" t="s">
        <v>1784</v>
      </c>
      <c r="D711" s="39">
        <v>5.5E-2</v>
      </c>
      <c r="E711" s="33" t="s">
        <v>37</v>
      </c>
      <c r="F711" s="57" t="s">
        <v>4160</v>
      </c>
      <c r="G711" s="33" t="s">
        <v>1785</v>
      </c>
      <c r="H711" s="39"/>
      <c r="L711" s="39">
        <v>5.5E-2</v>
      </c>
    </row>
    <row r="712" spans="1:18" s="2" customFormat="1" ht="14.25" x14ac:dyDescent="0.25">
      <c r="A712" s="39">
        <v>671</v>
      </c>
      <c r="B712" s="40" t="s">
        <v>1786</v>
      </c>
      <c r="C712" s="33" t="s">
        <v>1787</v>
      </c>
      <c r="D712" s="39">
        <v>0.16300000000000001</v>
      </c>
      <c r="E712" s="33" t="s">
        <v>37</v>
      </c>
      <c r="F712" s="57" t="s">
        <v>4160</v>
      </c>
      <c r="G712" s="33" t="s">
        <v>1788</v>
      </c>
      <c r="H712" s="39"/>
      <c r="L712" s="39">
        <v>0.16300000000000001</v>
      </c>
    </row>
    <row r="713" spans="1:18" s="2" customFormat="1" ht="14.25" x14ac:dyDescent="0.25">
      <c r="A713" s="39">
        <v>672</v>
      </c>
      <c r="B713" s="40" t="s">
        <v>1789</v>
      </c>
      <c r="C713" s="33" t="s">
        <v>1790</v>
      </c>
      <c r="D713" s="58">
        <v>2.9341445305400001E-2</v>
      </c>
      <c r="E713" s="33" t="s">
        <v>37</v>
      </c>
      <c r="F713" s="57" t="s">
        <v>4158</v>
      </c>
      <c r="G713" s="33"/>
      <c r="H713" s="39"/>
      <c r="L713" s="58">
        <v>2.9341445305400001E-2</v>
      </c>
    </row>
    <row r="714" spans="1:18" s="2" customFormat="1" ht="14.25" x14ac:dyDescent="0.25">
      <c r="A714" s="39">
        <v>673</v>
      </c>
      <c r="B714" s="40" t="s">
        <v>1791</v>
      </c>
      <c r="C714" s="33" t="s">
        <v>1792</v>
      </c>
      <c r="D714" s="58">
        <v>3.7118804302300003E-2</v>
      </c>
      <c r="E714" s="33" t="s">
        <v>37</v>
      </c>
      <c r="F714" s="57" t="s">
        <v>4158</v>
      </c>
      <c r="G714" s="33"/>
      <c r="H714" s="39"/>
      <c r="L714" s="58">
        <v>3.7118804302300003E-2</v>
      </c>
    </row>
    <row r="715" spans="1:18" s="2" customFormat="1" ht="14.25" x14ac:dyDescent="0.25">
      <c r="A715" s="39">
        <v>674</v>
      </c>
      <c r="B715" s="40" t="s">
        <v>1793</v>
      </c>
      <c r="C715" s="33" t="s">
        <v>1794</v>
      </c>
      <c r="D715" s="39">
        <v>0.80400000000000005</v>
      </c>
      <c r="E715" s="33" t="s">
        <v>37</v>
      </c>
      <c r="F715" s="57" t="s">
        <v>4159</v>
      </c>
      <c r="G715" s="33" t="s">
        <v>1795</v>
      </c>
      <c r="H715" s="39"/>
      <c r="L715" s="39">
        <v>0.80400000000000005</v>
      </c>
    </row>
    <row r="716" spans="1:18" s="2" customFormat="1" ht="14.25" x14ac:dyDescent="0.25">
      <c r="A716" s="39">
        <v>675</v>
      </c>
      <c r="B716" s="40" t="s">
        <v>1796</v>
      </c>
      <c r="C716" s="33" t="s">
        <v>1797</v>
      </c>
      <c r="D716" s="58">
        <v>0.76455942993799997</v>
      </c>
      <c r="E716" s="33" t="s">
        <v>37</v>
      </c>
      <c r="F716" s="57" t="s">
        <v>4158</v>
      </c>
      <c r="G716" s="33"/>
      <c r="H716" s="39"/>
      <c r="L716" s="58">
        <v>0.76455942993799997</v>
      </c>
    </row>
    <row r="717" spans="1:18" s="2" customFormat="1" ht="14.25" x14ac:dyDescent="0.25">
      <c r="A717" s="39">
        <v>676</v>
      </c>
      <c r="B717" s="40" t="s">
        <v>1798</v>
      </c>
      <c r="C717" s="33" t="s">
        <v>1799</v>
      </c>
      <c r="D717" s="39">
        <v>0.63600000000000001</v>
      </c>
      <c r="E717" s="33" t="s">
        <v>37</v>
      </c>
      <c r="F717" s="57" t="s">
        <v>4159</v>
      </c>
      <c r="G717" s="33" t="s">
        <v>1800</v>
      </c>
      <c r="H717" s="39"/>
      <c r="L717" s="39">
        <v>0.63600000000000001</v>
      </c>
    </row>
    <row r="718" spans="1:18" s="2" customFormat="1" ht="12.75" x14ac:dyDescent="0.2">
      <c r="A718" s="39">
        <v>677</v>
      </c>
      <c r="B718" s="40" t="s">
        <v>1801</v>
      </c>
      <c r="C718" s="33" t="s">
        <v>1802</v>
      </c>
      <c r="D718" s="39">
        <v>0.502</v>
      </c>
      <c r="E718" s="33" t="s">
        <v>37</v>
      </c>
      <c r="F718" s="57" t="s">
        <v>819</v>
      </c>
      <c r="G718" s="33" t="s">
        <v>1803</v>
      </c>
      <c r="H718" s="39"/>
      <c r="L718" s="39">
        <v>0.502</v>
      </c>
    </row>
    <row r="719" spans="1:18" s="2" customFormat="1" ht="14.25" x14ac:dyDescent="0.25">
      <c r="A719" s="39">
        <v>678</v>
      </c>
      <c r="B719" s="40" t="s">
        <v>1804</v>
      </c>
      <c r="C719" s="33" t="s">
        <v>893</v>
      </c>
      <c r="D719" s="39">
        <v>0.32900000000000001</v>
      </c>
      <c r="E719" s="33" t="s">
        <v>37</v>
      </c>
      <c r="F719" s="57" t="s">
        <v>4159</v>
      </c>
      <c r="G719" s="33" t="s">
        <v>1805</v>
      </c>
      <c r="H719" s="39"/>
      <c r="I719" s="7"/>
      <c r="L719" s="39">
        <v>0.32900000000000001</v>
      </c>
    </row>
    <row r="720" spans="1:18" s="2" customFormat="1" ht="14.25" x14ac:dyDescent="0.25">
      <c r="A720" s="110">
        <v>679</v>
      </c>
      <c r="B720" s="123" t="s">
        <v>1806</v>
      </c>
      <c r="C720" s="112" t="s">
        <v>1807</v>
      </c>
      <c r="D720" s="39">
        <v>0.36299999999999999</v>
      </c>
      <c r="E720" s="112" t="s">
        <v>951</v>
      </c>
      <c r="F720" s="57" t="s">
        <v>4159</v>
      </c>
      <c r="G720" s="33" t="s">
        <v>4100</v>
      </c>
      <c r="H720" s="39"/>
      <c r="I720" s="7"/>
      <c r="R720" s="39">
        <v>0.36299999999999999</v>
      </c>
    </row>
    <row r="721" spans="1:18" s="2" customFormat="1" ht="14.25" x14ac:dyDescent="0.25">
      <c r="A721" s="111"/>
      <c r="B721" s="124"/>
      <c r="C721" s="113"/>
      <c r="D721" s="39">
        <v>1.016</v>
      </c>
      <c r="E721" s="113"/>
      <c r="F721" s="57" t="s">
        <v>4159</v>
      </c>
      <c r="G721" s="33" t="s">
        <v>4099</v>
      </c>
      <c r="H721" s="39"/>
      <c r="R721" s="39">
        <v>1.016</v>
      </c>
    </row>
    <row r="722" spans="1:18" s="2" customFormat="1" ht="25.5" x14ac:dyDescent="0.25">
      <c r="A722" s="39">
        <v>680</v>
      </c>
      <c r="B722" s="40" t="s">
        <v>1808</v>
      </c>
      <c r="C722" s="33" t="s">
        <v>1809</v>
      </c>
      <c r="D722" s="39">
        <v>2.4369999999999998</v>
      </c>
      <c r="E722" s="33" t="s">
        <v>951</v>
      </c>
      <c r="F722" s="57" t="s">
        <v>4159</v>
      </c>
      <c r="G722" s="33" t="s">
        <v>1810</v>
      </c>
      <c r="H722" s="39"/>
      <c r="R722" s="39">
        <v>2.4369999999999998</v>
      </c>
    </row>
    <row r="723" spans="1:18" s="2" customFormat="1" ht="14.25" x14ac:dyDescent="0.25">
      <c r="A723" s="39">
        <v>681</v>
      </c>
      <c r="B723" s="40" t="s">
        <v>1811</v>
      </c>
      <c r="C723" s="33" t="s">
        <v>1812</v>
      </c>
      <c r="D723" s="39">
        <v>0.19</v>
      </c>
      <c r="E723" s="33" t="s">
        <v>951</v>
      </c>
      <c r="F723" s="57" t="s">
        <v>4159</v>
      </c>
      <c r="G723" s="33" t="s">
        <v>1813</v>
      </c>
      <c r="H723" s="39"/>
      <c r="R723" s="39">
        <v>0.19</v>
      </c>
    </row>
    <row r="724" spans="1:18" s="2" customFormat="1" ht="14.25" x14ac:dyDescent="0.25">
      <c r="A724" s="39">
        <v>682</v>
      </c>
      <c r="B724" s="40" t="s">
        <v>1814</v>
      </c>
      <c r="C724" s="33" t="s">
        <v>1812</v>
      </c>
      <c r="D724" s="39">
        <v>0.10299999999999999</v>
      </c>
      <c r="E724" s="33" t="s">
        <v>951</v>
      </c>
      <c r="F724" s="57" t="s">
        <v>4159</v>
      </c>
      <c r="G724" s="33" t="s">
        <v>1815</v>
      </c>
      <c r="H724" s="39"/>
      <c r="R724" s="39">
        <v>0.10299999999999999</v>
      </c>
    </row>
    <row r="725" spans="1:18" s="2" customFormat="1" ht="14.25" x14ac:dyDescent="0.25">
      <c r="A725" s="39">
        <v>683</v>
      </c>
      <c r="B725" s="40" t="s">
        <v>1816</v>
      </c>
      <c r="C725" s="33" t="s">
        <v>1817</v>
      </c>
      <c r="D725" s="58">
        <v>0.107333637697</v>
      </c>
      <c r="E725" s="33" t="s">
        <v>951</v>
      </c>
      <c r="F725" s="57" t="s">
        <v>4158</v>
      </c>
      <c r="G725" s="33"/>
      <c r="H725" s="39"/>
      <c r="R725" s="58">
        <v>0.107333637697</v>
      </c>
    </row>
    <row r="726" spans="1:18" s="2" customFormat="1" ht="14.25" x14ac:dyDescent="0.25">
      <c r="A726" s="39">
        <v>684</v>
      </c>
      <c r="B726" s="40" t="s">
        <v>1818</v>
      </c>
      <c r="C726" s="33" t="s">
        <v>1819</v>
      </c>
      <c r="D726" s="39">
        <v>5.0999999999999997E-2</v>
      </c>
      <c r="E726" s="33" t="s">
        <v>951</v>
      </c>
      <c r="F726" s="57" t="s">
        <v>4159</v>
      </c>
      <c r="G726" s="33" t="s">
        <v>1820</v>
      </c>
      <c r="H726" s="39"/>
      <c r="J726" s="7"/>
      <c r="R726" s="39">
        <v>5.0999999999999997E-2</v>
      </c>
    </row>
    <row r="727" spans="1:18" s="2" customFormat="1" ht="14.25" x14ac:dyDescent="0.25">
      <c r="A727" s="39">
        <v>685</v>
      </c>
      <c r="B727" s="40" t="s">
        <v>1821</v>
      </c>
      <c r="C727" s="33" t="s">
        <v>1822</v>
      </c>
      <c r="D727" s="39">
        <v>0.86399999999999999</v>
      </c>
      <c r="E727" s="33" t="s">
        <v>951</v>
      </c>
      <c r="F727" s="57" t="s">
        <v>4159</v>
      </c>
      <c r="G727" s="33" t="s">
        <v>1823</v>
      </c>
      <c r="H727" s="39"/>
      <c r="R727" s="39">
        <v>0.86399999999999999</v>
      </c>
    </row>
    <row r="728" spans="1:18" s="2" customFormat="1" ht="14.25" x14ac:dyDescent="0.25">
      <c r="A728" s="39">
        <v>686</v>
      </c>
      <c r="B728" s="40" t="s">
        <v>1824</v>
      </c>
      <c r="C728" s="33" t="s">
        <v>1825</v>
      </c>
      <c r="D728" s="39">
        <v>0.16300000000000001</v>
      </c>
      <c r="E728" s="33" t="s">
        <v>951</v>
      </c>
      <c r="F728" s="57" t="s">
        <v>4159</v>
      </c>
      <c r="G728" s="33" t="s">
        <v>1826</v>
      </c>
      <c r="H728" s="39"/>
      <c r="R728" s="39">
        <v>0.16300000000000001</v>
      </c>
    </row>
    <row r="729" spans="1:18" s="2" customFormat="1" ht="14.25" x14ac:dyDescent="0.25">
      <c r="A729" s="39">
        <v>687</v>
      </c>
      <c r="B729" s="40" t="s">
        <v>1827</v>
      </c>
      <c r="C729" s="33" t="s">
        <v>1601</v>
      </c>
      <c r="D729" s="39">
        <v>0.246</v>
      </c>
      <c r="E729" s="33" t="s">
        <v>951</v>
      </c>
      <c r="F729" s="57" t="s">
        <v>4159</v>
      </c>
      <c r="G729" s="33" t="s">
        <v>1828</v>
      </c>
      <c r="H729" s="39"/>
      <c r="R729" s="39">
        <v>0.246</v>
      </c>
    </row>
    <row r="730" spans="1:18" s="2" customFormat="1" ht="14.25" x14ac:dyDescent="0.25">
      <c r="A730" s="39">
        <v>688</v>
      </c>
      <c r="B730" s="40" t="s">
        <v>1829</v>
      </c>
      <c r="C730" s="33" t="s">
        <v>1830</v>
      </c>
      <c r="D730" s="39">
        <v>0.34699999999999998</v>
      </c>
      <c r="E730" s="33" t="s">
        <v>951</v>
      </c>
      <c r="F730" s="57" t="s">
        <v>4159</v>
      </c>
      <c r="G730" s="33" t="s">
        <v>1831</v>
      </c>
      <c r="H730" s="39"/>
      <c r="R730" s="39">
        <v>0.34699999999999998</v>
      </c>
    </row>
    <row r="731" spans="1:18" s="2" customFormat="1" ht="14.25" x14ac:dyDescent="0.25">
      <c r="A731" s="39">
        <v>689</v>
      </c>
      <c r="B731" s="40" t="s">
        <v>1832</v>
      </c>
      <c r="C731" s="33" t="s">
        <v>1601</v>
      </c>
      <c r="D731" s="39">
        <v>0.55500000000000005</v>
      </c>
      <c r="E731" s="33" t="s">
        <v>951</v>
      </c>
      <c r="F731" s="57" t="s">
        <v>4159</v>
      </c>
      <c r="G731" s="33" t="s">
        <v>1833</v>
      </c>
      <c r="H731" s="39"/>
      <c r="R731" s="39">
        <v>0.55500000000000005</v>
      </c>
    </row>
    <row r="732" spans="1:18" s="2" customFormat="1" ht="14.25" x14ac:dyDescent="0.25">
      <c r="A732" s="39">
        <v>690</v>
      </c>
      <c r="B732" s="40" t="s">
        <v>1834</v>
      </c>
      <c r="C732" s="33" t="s">
        <v>1835</v>
      </c>
      <c r="D732" s="39">
        <v>0.29599999999999999</v>
      </c>
      <c r="E732" s="33" t="s">
        <v>951</v>
      </c>
      <c r="F732" s="57" t="s">
        <v>4159</v>
      </c>
      <c r="G732" s="33" t="s">
        <v>1836</v>
      </c>
      <c r="H732" s="39"/>
      <c r="R732" s="39">
        <v>0.29599999999999999</v>
      </c>
    </row>
    <row r="733" spans="1:18" s="2" customFormat="1" ht="14.25" x14ac:dyDescent="0.25">
      <c r="A733" s="39">
        <v>691</v>
      </c>
      <c r="B733" s="40" t="s">
        <v>1837</v>
      </c>
      <c r="C733" s="33" t="s">
        <v>1838</v>
      </c>
      <c r="D733" s="39">
        <v>0.14799999999999999</v>
      </c>
      <c r="E733" s="33" t="s">
        <v>951</v>
      </c>
      <c r="F733" s="57" t="s">
        <v>4159</v>
      </c>
      <c r="G733" s="33" t="s">
        <v>1839</v>
      </c>
      <c r="H733" s="39"/>
      <c r="R733" s="39">
        <v>0.14799999999999999</v>
      </c>
    </row>
    <row r="734" spans="1:18" s="2" customFormat="1" ht="25.5" x14ac:dyDescent="0.25">
      <c r="A734" s="39">
        <v>692</v>
      </c>
      <c r="B734" s="40" t="s">
        <v>1840</v>
      </c>
      <c r="C734" s="33" t="s">
        <v>1841</v>
      </c>
      <c r="D734" s="39">
        <v>0.18099999999999999</v>
      </c>
      <c r="E734" s="33" t="s">
        <v>951</v>
      </c>
      <c r="F734" s="57" t="s">
        <v>4159</v>
      </c>
      <c r="G734" s="33" t="s">
        <v>1842</v>
      </c>
      <c r="H734" s="39"/>
      <c r="R734" s="39">
        <v>0.18099999999999999</v>
      </c>
    </row>
    <row r="735" spans="1:18" s="2" customFormat="1" ht="14.25" x14ac:dyDescent="0.25">
      <c r="A735" s="39">
        <v>693</v>
      </c>
      <c r="B735" s="40" t="s">
        <v>1843</v>
      </c>
      <c r="C735" s="33" t="s">
        <v>1844</v>
      </c>
      <c r="D735" s="39">
        <v>0.25700000000000001</v>
      </c>
      <c r="E735" s="33" t="s">
        <v>951</v>
      </c>
      <c r="F735" s="57" t="s">
        <v>4159</v>
      </c>
      <c r="G735" s="33" t="s">
        <v>1845</v>
      </c>
      <c r="H735" s="39"/>
      <c r="R735" s="39">
        <v>0.25700000000000001</v>
      </c>
    </row>
    <row r="736" spans="1:18" s="2" customFormat="1" ht="14.25" x14ac:dyDescent="0.25">
      <c r="A736" s="39">
        <v>694</v>
      </c>
      <c r="B736" s="40" t="s">
        <v>1846</v>
      </c>
      <c r="C736" s="33" t="s">
        <v>1847</v>
      </c>
      <c r="D736" s="39">
        <v>0.16600000000000001</v>
      </c>
      <c r="E736" s="33" t="s">
        <v>951</v>
      </c>
      <c r="F736" s="57" t="s">
        <v>4159</v>
      </c>
      <c r="G736" s="33" t="s">
        <v>1848</v>
      </c>
      <c r="H736" s="39"/>
      <c r="R736" s="39">
        <v>0.16600000000000001</v>
      </c>
    </row>
    <row r="737" spans="1:19" s="2" customFormat="1" ht="14.25" x14ac:dyDescent="0.25">
      <c r="A737" s="39">
        <v>695</v>
      </c>
      <c r="B737" s="40" t="s">
        <v>1849</v>
      </c>
      <c r="C737" s="33" t="s">
        <v>1850</v>
      </c>
      <c r="D737" s="58">
        <v>0.263543229198</v>
      </c>
      <c r="E737" s="33" t="s">
        <v>33</v>
      </c>
      <c r="F737" s="57" t="s">
        <v>4158</v>
      </c>
      <c r="G737" s="33"/>
      <c r="H737" s="39"/>
      <c r="J737" s="58">
        <v>0.263543229198</v>
      </c>
    </row>
    <row r="738" spans="1:19" s="2" customFormat="1" ht="14.25" x14ac:dyDescent="0.25">
      <c r="A738" s="39">
        <v>696</v>
      </c>
      <c r="B738" s="40" t="s">
        <v>1851</v>
      </c>
      <c r="C738" s="33" t="s">
        <v>1852</v>
      </c>
      <c r="D738" s="39">
        <v>0.80700000000000005</v>
      </c>
      <c r="E738" s="33" t="s">
        <v>33</v>
      </c>
      <c r="F738" s="57" t="s">
        <v>4159</v>
      </c>
      <c r="G738" s="33" t="s">
        <v>1853</v>
      </c>
      <c r="H738" s="39"/>
      <c r="J738" s="39">
        <v>0.80700000000000005</v>
      </c>
    </row>
    <row r="739" spans="1:19" s="2" customFormat="1" ht="14.25" x14ac:dyDescent="0.25">
      <c r="A739" s="39">
        <v>697</v>
      </c>
      <c r="B739" s="40" t="s">
        <v>1854</v>
      </c>
      <c r="C739" s="33" t="s">
        <v>1855</v>
      </c>
      <c r="D739" s="39">
        <v>0.504</v>
      </c>
      <c r="E739" s="33" t="s">
        <v>33</v>
      </c>
      <c r="F739" s="57" t="s">
        <v>4159</v>
      </c>
      <c r="G739" s="33" t="s">
        <v>1856</v>
      </c>
      <c r="H739" s="39"/>
      <c r="J739" s="39">
        <v>0.504</v>
      </c>
    </row>
    <row r="740" spans="1:19" s="2" customFormat="1" ht="14.25" x14ac:dyDescent="0.25">
      <c r="A740" s="39">
        <v>698</v>
      </c>
      <c r="B740" s="40" t="s">
        <v>1857</v>
      </c>
      <c r="C740" s="33" t="s">
        <v>417</v>
      </c>
      <c r="D740" s="39">
        <v>0.193</v>
      </c>
      <c r="E740" s="33" t="s">
        <v>33</v>
      </c>
      <c r="F740" s="57" t="s">
        <v>4159</v>
      </c>
      <c r="G740" s="33" t="s">
        <v>1858</v>
      </c>
      <c r="H740" s="39"/>
      <c r="J740" s="39">
        <v>0.193</v>
      </c>
    </row>
    <row r="741" spans="1:19" s="2" customFormat="1" ht="14.25" x14ac:dyDescent="0.25">
      <c r="A741" s="39">
        <v>699</v>
      </c>
      <c r="B741" s="40" t="s">
        <v>1859</v>
      </c>
      <c r="C741" s="33" t="s">
        <v>1860</v>
      </c>
      <c r="D741" s="58">
        <v>0.27258200469999999</v>
      </c>
      <c r="E741" s="33" t="s">
        <v>33</v>
      </c>
      <c r="F741" s="57" t="s">
        <v>4158</v>
      </c>
      <c r="G741" s="33"/>
      <c r="H741" s="39"/>
      <c r="J741" s="58">
        <v>0.27258200469999999</v>
      </c>
    </row>
    <row r="742" spans="1:19" s="2" customFormat="1" ht="14.25" x14ac:dyDescent="0.25">
      <c r="A742" s="39">
        <v>700</v>
      </c>
      <c r="B742" s="40" t="s">
        <v>1861</v>
      </c>
      <c r="C742" s="33" t="s">
        <v>1862</v>
      </c>
      <c r="D742" s="39">
        <v>0.16500000000000001</v>
      </c>
      <c r="E742" s="33" t="s">
        <v>33</v>
      </c>
      <c r="F742" s="57" t="s">
        <v>4159</v>
      </c>
      <c r="G742" s="33" t="s">
        <v>1863</v>
      </c>
      <c r="H742" s="39"/>
      <c r="J742" s="39">
        <v>0.16500000000000001</v>
      </c>
    </row>
    <row r="743" spans="1:19" s="2" customFormat="1" ht="14.25" x14ac:dyDescent="0.25">
      <c r="A743" s="39">
        <v>701</v>
      </c>
      <c r="B743" s="40" t="s">
        <v>1864</v>
      </c>
      <c r="C743" s="33" t="s">
        <v>1865</v>
      </c>
      <c r="D743" s="39">
        <v>0.42899999999999999</v>
      </c>
      <c r="E743" s="33" t="s">
        <v>33</v>
      </c>
      <c r="F743" s="57" t="s">
        <v>4159</v>
      </c>
      <c r="G743" s="33" t="s">
        <v>1866</v>
      </c>
      <c r="H743" s="39"/>
      <c r="J743" s="39">
        <v>0.42899999999999999</v>
      </c>
    </row>
    <row r="744" spans="1:19" s="2" customFormat="1" ht="14.25" x14ac:dyDescent="0.25">
      <c r="A744" s="39">
        <v>702</v>
      </c>
      <c r="B744" s="40" t="s">
        <v>1867</v>
      </c>
      <c r="C744" s="33" t="s">
        <v>1868</v>
      </c>
      <c r="D744" s="39">
        <v>0.32200000000000001</v>
      </c>
      <c r="E744" s="33" t="s">
        <v>33</v>
      </c>
      <c r="F744" s="57" t="s">
        <v>4159</v>
      </c>
      <c r="G744" s="33" t="s">
        <v>1869</v>
      </c>
      <c r="H744" s="39"/>
      <c r="J744" s="39">
        <v>0.32200000000000001</v>
      </c>
    </row>
    <row r="745" spans="1:19" s="2" customFormat="1" ht="14.25" x14ac:dyDescent="0.25">
      <c r="A745" s="39">
        <v>703</v>
      </c>
      <c r="B745" s="40" t="s">
        <v>1870</v>
      </c>
      <c r="C745" s="33" t="s">
        <v>1871</v>
      </c>
      <c r="D745" s="39">
        <v>0.82399999999999995</v>
      </c>
      <c r="E745" s="33" t="s">
        <v>33</v>
      </c>
      <c r="F745" s="57" t="s">
        <v>4159</v>
      </c>
      <c r="G745" s="33" t="s">
        <v>1872</v>
      </c>
      <c r="H745" s="39"/>
      <c r="J745" s="39">
        <v>0.82399999999999995</v>
      </c>
    </row>
    <row r="746" spans="1:19" s="2" customFormat="1" ht="14.25" x14ac:dyDescent="0.25">
      <c r="A746" s="39">
        <v>704</v>
      </c>
      <c r="B746" s="40" t="s">
        <v>1873</v>
      </c>
      <c r="C746" s="33" t="s">
        <v>1874</v>
      </c>
      <c r="D746" s="39">
        <v>0.61499999999999999</v>
      </c>
      <c r="E746" s="33" t="s">
        <v>33</v>
      </c>
      <c r="F746" s="57" t="s">
        <v>4159</v>
      </c>
      <c r="G746" s="33" t="s">
        <v>1875</v>
      </c>
      <c r="H746" s="39"/>
      <c r="J746" s="39">
        <v>0.61499999999999999</v>
      </c>
    </row>
    <row r="747" spans="1:19" s="2" customFormat="1" ht="14.25" x14ac:dyDescent="0.25">
      <c r="A747" s="39">
        <v>705</v>
      </c>
      <c r="B747" s="40" t="s">
        <v>1876</v>
      </c>
      <c r="C747" s="33" t="s">
        <v>1877</v>
      </c>
      <c r="D747" s="39">
        <v>0.20799999999999999</v>
      </c>
      <c r="E747" s="33" t="s">
        <v>33</v>
      </c>
      <c r="F747" s="57" t="s">
        <v>4159</v>
      </c>
      <c r="G747" s="33" t="s">
        <v>1878</v>
      </c>
      <c r="H747" s="39"/>
      <c r="J747" s="39">
        <v>0.20799999999999999</v>
      </c>
    </row>
    <row r="748" spans="1:19" s="2" customFormat="1" ht="14.25" x14ac:dyDescent="0.25">
      <c r="A748" s="39">
        <v>706</v>
      </c>
      <c r="B748" s="40" t="s">
        <v>1879</v>
      </c>
      <c r="C748" s="33" t="s">
        <v>1880</v>
      </c>
      <c r="D748" s="39">
        <v>0.378</v>
      </c>
      <c r="E748" s="33" t="s">
        <v>31</v>
      </c>
      <c r="F748" s="57" t="s">
        <v>4164</v>
      </c>
      <c r="G748" s="33" t="s">
        <v>1881</v>
      </c>
      <c r="H748" s="39"/>
      <c r="S748" s="39">
        <v>0.378</v>
      </c>
    </row>
    <row r="749" spans="1:19" s="2" customFormat="1" ht="14.25" x14ac:dyDescent="0.25">
      <c r="A749" s="39">
        <v>707</v>
      </c>
      <c r="B749" s="40" t="s">
        <v>1882</v>
      </c>
      <c r="C749" s="33" t="s">
        <v>1883</v>
      </c>
      <c r="D749" s="39">
        <v>0.55100000000000005</v>
      </c>
      <c r="E749" s="33" t="s">
        <v>31</v>
      </c>
      <c r="F749" s="57" t="s">
        <v>4160</v>
      </c>
      <c r="G749" s="33" t="s">
        <v>1884</v>
      </c>
      <c r="H749" s="39"/>
      <c r="S749" s="39">
        <v>0.55100000000000005</v>
      </c>
    </row>
    <row r="750" spans="1:19" s="2" customFormat="1" ht="14.25" x14ac:dyDescent="0.25">
      <c r="A750" s="39">
        <v>708</v>
      </c>
      <c r="B750" s="40" t="s">
        <v>1885</v>
      </c>
      <c r="C750" s="33" t="s">
        <v>1886</v>
      </c>
      <c r="D750" s="39">
        <v>1.0169999999999999</v>
      </c>
      <c r="E750" s="33" t="s">
        <v>31</v>
      </c>
      <c r="F750" s="57" t="s">
        <v>4164</v>
      </c>
      <c r="G750" s="33" t="s">
        <v>1887</v>
      </c>
      <c r="H750" s="39"/>
      <c r="S750" s="39">
        <v>1.0169999999999999</v>
      </c>
    </row>
    <row r="751" spans="1:19" s="2" customFormat="1" ht="14.25" x14ac:dyDescent="0.25">
      <c r="A751" s="39">
        <v>709</v>
      </c>
      <c r="B751" s="40" t="s">
        <v>1888</v>
      </c>
      <c r="C751" s="33" t="s">
        <v>1889</v>
      </c>
      <c r="D751" s="39">
        <v>0.26800000000000002</v>
      </c>
      <c r="E751" s="33" t="s">
        <v>31</v>
      </c>
      <c r="F751" s="57" t="s">
        <v>4159</v>
      </c>
      <c r="G751" s="33" t="s">
        <v>1890</v>
      </c>
      <c r="H751" s="39"/>
      <c r="S751" s="39">
        <v>0.26800000000000002</v>
      </c>
    </row>
    <row r="752" spans="1:19" s="2" customFormat="1" ht="14.25" x14ac:dyDescent="0.25">
      <c r="A752" s="39">
        <v>710</v>
      </c>
      <c r="B752" s="40" t="s">
        <v>1891</v>
      </c>
      <c r="C752" s="33" t="s">
        <v>1892</v>
      </c>
      <c r="D752" s="39">
        <v>0.41</v>
      </c>
      <c r="E752" s="33" t="s">
        <v>31</v>
      </c>
      <c r="F752" s="57" t="s">
        <v>4164</v>
      </c>
      <c r="G752" s="33" t="s">
        <v>1893</v>
      </c>
      <c r="H752" s="39"/>
      <c r="S752" s="39">
        <v>0.41</v>
      </c>
    </row>
    <row r="753" spans="1:19" s="2" customFormat="1" ht="14.25" x14ac:dyDescent="0.25">
      <c r="A753" s="39">
        <v>711</v>
      </c>
      <c r="B753" s="40" t="s">
        <v>1894</v>
      </c>
      <c r="C753" s="33" t="s">
        <v>1895</v>
      </c>
      <c r="D753" s="58">
        <v>2.6767467824E-2</v>
      </c>
      <c r="E753" s="33" t="s">
        <v>31</v>
      </c>
      <c r="F753" s="57" t="s">
        <v>4158</v>
      </c>
      <c r="G753" s="33"/>
      <c r="H753" s="39"/>
      <c r="S753" s="58">
        <v>2.6767467824E-2</v>
      </c>
    </row>
    <row r="754" spans="1:19" s="2" customFormat="1" ht="14.25" x14ac:dyDescent="0.25">
      <c r="A754" s="39">
        <v>712</v>
      </c>
      <c r="B754" s="40" t="s">
        <v>1896</v>
      </c>
      <c r="C754" s="33" t="s">
        <v>1892</v>
      </c>
      <c r="D754" s="58">
        <v>0.20846768017200001</v>
      </c>
      <c r="E754" s="33" t="s">
        <v>31</v>
      </c>
      <c r="F754" s="57" t="s">
        <v>4158</v>
      </c>
      <c r="G754" s="33"/>
      <c r="H754" s="39"/>
      <c r="S754" s="58">
        <v>0.20846768017200001</v>
      </c>
    </row>
    <row r="755" spans="1:19" s="2" customFormat="1" ht="14.25" x14ac:dyDescent="0.25">
      <c r="A755" s="39">
        <v>713</v>
      </c>
      <c r="B755" s="40" t="s">
        <v>1897</v>
      </c>
      <c r="C755" s="33" t="s">
        <v>1892</v>
      </c>
      <c r="D755" s="39">
        <v>0.23200000000000001</v>
      </c>
      <c r="E755" s="33" t="s">
        <v>31</v>
      </c>
      <c r="F755" s="57" t="s">
        <v>4164</v>
      </c>
      <c r="G755" s="33" t="s">
        <v>1898</v>
      </c>
      <c r="H755" s="39"/>
      <c r="S755" s="39">
        <v>0.23200000000000001</v>
      </c>
    </row>
    <row r="756" spans="1:19" s="2" customFormat="1" ht="14.25" x14ac:dyDescent="0.25">
      <c r="A756" s="39">
        <v>714</v>
      </c>
      <c r="B756" s="40" t="s">
        <v>1899</v>
      </c>
      <c r="C756" s="33" t="s">
        <v>1900</v>
      </c>
      <c r="D756" s="58">
        <v>0.53913089075200005</v>
      </c>
      <c r="E756" s="33" t="s">
        <v>31</v>
      </c>
      <c r="F756" s="57" t="s">
        <v>4158</v>
      </c>
      <c r="G756" s="33"/>
      <c r="H756" s="39"/>
      <c r="S756" s="58">
        <v>0.53913089075200005</v>
      </c>
    </row>
    <row r="757" spans="1:19" s="2" customFormat="1" ht="14.25" x14ac:dyDescent="0.25">
      <c r="A757" s="39">
        <v>715</v>
      </c>
      <c r="B757" s="40" t="s">
        <v>1901</v>
      </c>
      <c r="C757" s="33" t="s">
        <v>1902</v>
      </c>
      <c r="D757" s="58">
        <v>7.8587816615E-2</v>
      </c>
      <c r="E757" s="33" t="s">
        <v>909</v>
      </c>
      <c r="F757" s="57" t="s">
        <v>4158</v>
      </c>
      <c r="G757" s="33"/>
      <c r="H757" s="39"/>
      <c r="M757" s="58">
        <v>7.8587816615E-2</v>
      </c>
    </row>
    <row r="758" spans="1:19" s="2" customFormat="1" ht="14.25" x14ac:dyDescent="0.25">
      <c r="A758" s="39">
        <v>716</v>
      </c>
      <c r="B758" s="40" t="s">
        <v>1903</v>
      </c>
      <c r="C758" s="33" t="s">
        <v>1904</v>
      </c>
      <c r="D758" s="39">
        <v>0.13400000000000001</v>
      </c>
      <c r="E758" s="33" t="s">
        <v>909</v>
      </c>
      <c r="F758" s="57" t="s">
        <v>4164</v>
      </c>
      <c r="G758" s="33" t="s">
        <v>1905</v>
      </c>
      <c r="H758" s="39"/>
      <c r="M758" s="39">
        <v>0.13400000000000001</v>
      </c>
    </row>
    <row r="759" spans="1:19" s="2" customFormat="1" ht="14.25" x14ac:dyDescent="0.25">
      <c r="A759" s="39">
        <v>717</v>
      </c>
      <c r="B759" s="40" t="s">
        <v>1906</v>
      </c>
      <c r="C759" s="33" t="s">
        <v>1907</v>
      </c>
      <c r="D759" s="39">
        <v>1.9870000000000001</v>
      </c>
      <c r="E759" s="33" t="s">
        <v>909</v>
      </c>
      <c r="F759" s="57" t="s">
        <v>4164</v>
      </c>
      <c r="G759" s="33" t="s">
        <v>1908</v>
      </c>
      <c r="H759" s="39"/>
      <c r="M759" s="39">
        <v>1.9870000000000001</v>
      </c>
    </row>
    <row r="760" spans="1:19" s="2" customFormat="1" ht="14.25" x14ac:dyDescent="0.25">
      <c r="A760" s="39">
        <v>718</v>
      </c>
      <c r="B760" s="40" t="s">
        <v>1909</v>
      </c>
      <c r="C760" s="33" t="s">
        <v>1910</v>
      </c>
      <c r="D760" s="39">
        <v>0.25</v>
      </c>
      <c r="E760" s="33" t="s">
        <v>909</v>
      </c>
      <c r="F760" s="57" t="s">
        <v>4159</v>
      </c>
      <c r="G760" s="33" t="s">
        <v>1911</v>
      </c>
      <c r="H760" s="39"/>
      <c r="M760" s="39">
        <v>0.25</v>
      </c>
    </row>
    <row r="761" spans="1:19" s="2" customFormat="1" ht="14.25" x14ac:dyDescent="0.25">
      <c r="A761" s="39">
        <v>719</v>
      </c>
      <c r="B761" s="40" t="s">
        <v>1912</v>
      </c>
      <c r="C761" s="33" t="s">
        <v>1913</v>
      </c>
      <c r="D761" s="39">
        <v>0.38</v>
      </c>
      <c r="E761" s="33" t="s">
        <v>909</v>
      </c>
      <c r="F761" s="57" t="s">
        <v>4159</v>
      </c>
      <c r="G761" s="33" t="s">
        <v>1914</v>
      </c>
      <c r="H761" s="39"/>
      <c r="M761" s="39">
        <v>0.38</v>
      </c>
    </row>
    <row r="762" spans="1:19" s="2" customFormat="1" ht="14.25" x14ac:dyDescent="0.25">
      <c r="A762" s="39">
        <v>720</v>
      </c>
      <c r="B762" s="40" t="s">
        <v>1915</v>
      </c>
      <c r="C762" s="33" t="s">
        <v>1916</v>
      </c>
      <c r="D762" s="39">
        <v>0.06</v>
      </c>
      <c r="E762" s="33" t="s">
        <v>909</v>
      </c>
      <c r="F762" s="57" t="s">
        <v>4164</v>
      </c>
      <c r="G762" s="33" t="s">
        <v>1917</v>
      </c>
      <c r="H762" s="39"/>
      <c r="M762" s="39">
        <v>0.06</v>
      </c>
    </row>
    <row r="763" spans="1:19" s="2" customFormat="1" ht="12.75" x14ac:dyDescent="0.2">
      <c r="A763" s="39">
        <v>721</v>
      </c>
      <c r="B763" s="40" t="s">
        <v>1918</v>
      </c>
      <c r="C763" s="33" t="s">
        <v>1919</v>
      </c>
      <c r="D763" s="58">
        <v>0.38896446552300001</v>
      </c>
      <c r="E763" s="33" t="s">
        <v>909</v>
      </c>
      <c r="F763" s="57"/>
      <c r="G763" s="33"/>
      <c r="H763" s="39"/>
      <c r="M763" s="58">
        <v>0.38896446552300001</v>
      </c>
    </row>
    <row r="764" spans="1:19" s="2" customFormat="1" ht="14.25" x14ac:dyDescent="0.25">
      <c r="A764" s="39">
        <v>722</v>
      </c>
      <c r="B764" s="40" t="s">
        <v>1920</v>
      </c>
      <c r="C764" s="33" t="s">
        <v>1921</v>
      </c>
      <c r="D764" s="39">
        <v>0.313</v>
      </c>
      <c r="E764" s="33" t="s">
        <v>556</v>
      </c>
      <c r="F764" s="57" t="s">
        <v>4158</v>
      </c>
      <c r="G764" s="33" t="s">
        <v>1922</v>
      </c>
      <c r="H764" s="39"/>
      <c r="N764" s="39">
        <v>0.313</v>
      </c>
    </row>
    <row r="765" spans="1:19" s="2" customFormat="1" ht="14.25" x14ac:dyDescent="0.25">
      <c r="A765" s="39">
        <v>723</v>
      </c>
      <c r="B765" s="40" t="s">
        <v>1923</v>
      </c>
      <c r="C765" s="33" t="s">
        <v>1924</v>
      </c>
      <c r="D765" s="39">
        <v>0.78</v>
      </c>
      <c r="E765" s="33" t="s">
        <v>556</v>
      </c>
      <c r="F765" s="57" t="s">
        <v>4159</v>
      </c>
      <c r="G765" s="33" t="s">
        <v>1925</v>
      </c>
      <c r="H765" s="39"/>
      <c r="N765" s="39">
        <v>0.78</v>
      </c>
    </row>
    <row r="766" spans="1:19" s="2" customFormat="1" ht="14.25" x14ac:dyDescent="0.25">
      <c r="A766" s="110">
        <v>724</v>
      </c>
      <c r="B766" s="123" t="s">
        <v>1926</v>
      </c>
      <c r="C766" s="112" t="s">
        <v>1927</v>
      </c>
      <c r="D766" s="39">
        <v>0.20100000000000001</v>
      </c>
      <c r="E766" s="112" t="s">
        <v>556</v>
      </c>
      <c r="F766" s="57" t="s">
        <v>4159</v>
      </c>
      <c r="G766" s="33" t="s">
        <v>4102</v>
      </c>
      <c r="H766" s="39"/>
      <c r="N766" s="39">
        <v>0.20100000000000001</v>
      </c>
    </row>
    <row r="767" spans="1:19" s="2" customFormat="1" ht="14.25" x14ac:dyDescent="0.25">
      <c r="A767" s="111"/>
      <c r="B767" s="124"/>
      <c r="C767" s="113"/>
      <c r="D767" s="39">
        <v>0.56200000000000006</v>
      </c>
      <c r="E767" s="113"/>
      <c r="F767" s="57" t="s">
        <v>4159</v>
      </c>
      <c r="G767" s="72" t="s">
        <v>4101</v>
      </c>
      <c r="H767" s="39"/>
      <c r="N767" s="39">
        <v>0.56200000000000006</v>
      </c>
    </row>
    <row r="768" spans="1:19" s="2" customFormat="1" ht="14.25" x14ac:dyDescent="0.25">
      <c r="A768" s="39">
        <v>725</v>
      </c>
      <c r="B768" s="40" t="s">
        <v>1928</v>
      </c>
      <c r="C768" s="33" t="s">
        <v>1929</v>
      </c>
      <c r="D768" s="39">
        <v>3.5000000000000003E-2</v>
      </c>
      <c r="E768" s="33" t="s">
        <v>556</v>
      </c>
      <c r="F768" s="57" t="s">
        <v>4159</v>
      </c>
      <c r="G768" s="33" t="s">
        <v>1930</v>
      </c>
      <c r="H768" s="39"/>
      <c r="N768" s="39">
        <v>3.5000000000000003E-2</v>
      </c>
    </row>
    <row r="769" spans="1:25" s="2" customFormat="1" ht="14.25" x14ac:dyDescent="0.25">
      <c r="A769" s="39">
        <v>726</v>
      </c>
      <c r="B769" s="40" t="s">
        <v>1931</v>
      </c>
      <c r="C769" s="33" t="s">
        <v>1932</v>
      </c>
      <c r="D769" s="39">
        <v>0.22900000000000001</v>
      </c>
      <c r="E769" s="33" t="s">
        <v>556</v>
      </c>
      <c r="F769" s="57" t="s">
        <v>4159</v>
      </c>
      <c r="G769" s="33" t="s">
        <v>1933</v>
      </c>
      <c r="H769" s="39"/>
      <c r="N769" s="39">
        <v>0.22900000000000001</v>
      </c>
    </row>
    <row r="770" spans="1:25" s="2" customFormat="1" ht="14.25" x14ac:dyDescent="0.25">
      <c r="A770" s="39">
        <v>727</v>
      </c>
      <c r="B770" s="40" t="s">
        <v>1934</v>
      </c>
      <c r="C770" s="33" t="s">
        <v>1921</v>
      </c>
      <c r="D770" s="39">
        <v>1.204</v>
      </c>
      <c r="E770" s="33" t="s">
        <v>556</v>
      </c>
      <c r="F770" s="57" t="s">
        <v>4159</v>
      </c>
      <c r="G770" s="33" t="s">
        <v>1935</v>
      </c>
      <c r="H770" s="39"/>
      <c r="N770" s="39">
        <v>1.204</v>
      </c>
    </row>
    <row r="771" spans="1:25" s="2" customFormat="1" ht="14.25" x14ac:dyDescent="0.25">
      <c r="A771" s="39">
        <v>728</v>
      </c>
      <c r="B771" s="40" t="s">
        <v>1936</v>
      </c>
      <c r="C771" s="33" t="s">
        <v>631</v>
      </c>
      <c r="D771" s="39">
        <v>0.52900000000000003</v>
      </c>
      <c r="E771" s="33" t="s">
        <v>556</v>
      </c>
      <c r="F771" s="57" t="s">
        <v>4159</v>
      </c>
      <c r="G771" s="33" t="s">
        <v>1937</v>
      </c>
      <c r="H771" s="39"/>
      <c r="N771" s="39">
        <v>0.52900000000000003</v>
      </c>
    </row>
    <row r="772" spans="1:25" s="2" customFormat="1" ht="25.5" x14ac:dyDescent="0.25">
      <c r="A772" s="39">
        <v>730</v>
      </c>
      <c r="B772" s="40" t="s">
        <v>1939</v>
      </c>
      <c r="C772" s="33" t="s">
        <v>1940</v>
      </c>
      <c r="D772" s="39">
        <v>0.58199999999999996</v>
      </c>
      <c r="E772" s="33" t="s">
        <v>556</v>
      </c>
      <c r="F772" s="57" t="s">
        <v>4159</v>
      </c>
      <c r="G772" s="33" t="s">
        <v>1941</v>
      </c>
      <c r="H772" s="39"/>
      <c r="N772" s="39">
        <v>0.58199999999999996</v>
      </c>
    </row>
    <row r="773" spans="1:25" s="2" customFormat="1" ht="14.25" x14ac:dyDescent="0.25">
      <c r="A773" s="39">
        <v>731</v>
      </c>
      <c r="B773" s="40" t="s">
        <v>1942</v>
      </c>
      <c r="C773" s="33" t="s">
        <v>1943</v>
      </c>
      <c r="D773" s="58">
        <v>0.18150623175700001</v>
      </c>
      <c r="E773" s="33" t="s">
        <v>16</v>
      </c>
      <c r="F773" s="57" t="s">
        <v>4158</v>
      </c>
      <c r="G773" s="33"/>
      <c r="H773" s="39"/>
      <c r="I773" s="58">
        <v>0.18150623175700001</v>
      </c>
      <c r="X773" s="8">
        <f>I773</f>
        <v>0.18150623175700001</v>
      </c>
    </row>
    <row r="774" spans="1:25" s="2" customFormat="1" ht="14.25" x14ac:dyDescent="0.25">
      <c r="A774" s="39">
        <v>732</v>
      </c>
      <c r="B774" s="40" t="s">
        <v>1944</v>
      </c>
      <c r="C774" s="33" t="s">
        <v>1943</v>
      </c>
      <c r="D774" s="39">
        <v>0.106</v>
      </c>
      <c r="E774" s="33" t="s">
        <v>16</v>
      </c>
      <c r="F774" s="57" t="s">
        <v>4158</v>
      </c>
      <c r="G774" s="33" t="s">
        <v>1945</v>
      </c>
      <c r="H774" s="39"/>
      <c r="I774" s="39">
        <v>0.106</v>
      </c>
      <c r="X774" s="2">
        <f>I774</f>
        <v>0.106</v>
      </c>
    </row>
    <row r="775" spans="1:25" s="2" customFormat="1" ht="14.25" x14ac:dyDescent="0.25">
      <c r="A775" s="39">
        <v>733</v>
      </c>
      <c r="B775" s="40" t="s">
        <v>1946</v>
      </c>
      <c r="C775" s="33" t="s">
        <v>1947</v>
      </c>
      <c r="D775" s="39">
        <v>0.68500000000000005</v>
      </c>
      <c r="E775" s="33" t="s">
        <v>16</v>
      </c>
      <c r="F775" s="57" t="s">
        <v>4158</v>
      </c>
      <c r="G775" s="33" t="s">
        <v>1948</v>
      </c>
      <c r="H775" s="39"/>
      <c r="I775" s="39">
        <v>0.68500000000000005</v>
      </c>
      <c r="X775" s="2">
        <f>0.23</f>
        <v>0.23</v>
      </c>
      <c r="Y775" s="2">
        <f>I775-X775</f>
        <v>0.45500000000000007</v>
      </c>
    </row>
    <row r="776" spans="1:25" s="2" customFormat="1" ht="12.75" x14ac:dyDescent="0.2">
      <c r="A776" s="110">
        <v>734</v>
      </c>
      <c r="B776" s="123" t="s">
        <v>1949</v>
      </c>
      <c r="C776" s="112" t="s">
        <v>47</v>
      </c>
      <c r="D776" s="39">
        <v>3.7999999999999999E-2</v>
      </c>
      <c r="E776" s="112" t="s">
        <v>10</v>
      </c>
      <c r="F776" s="57" t="s">
        <v>566</v>
      </c>
      <c r="G776" s="33" t="s">
        <v>4104</v>
      </c>
      <c r="H776" s="39"/>
      <c r="O776" s="39">
        <v>3.7999999999999999E-2</v>
      </c>
    </row>
    <row r="777" spans="1:25" s="2" customFormat="1" ht="12.75" x14ac:dyDescent="0.2">
      <c r="A777" s="111"/>
      <c r="B777" s="124"/>
      <c r="C777" s="113"/>
      <c r="D777" s="39">
        <v>1.677</v>
      </c>
      <c r="E777" s="113"/>
      <c r="F777" s="57" t="s">
        <v>2301</v>
      </c>
      <c r="G777" s="33" t="s">
        <v>4103</v>
      </c>
      <c r="H777" s="39"/>
      <c r="O777" s="39">
        <v>1.677</v>
      </c>
    </row>
    <row r="778" spans="1:25" s="2" customFormat="1" ht="14.25" x14ac:dyDescent="0.25">
      <c r="A778" s="39">
        <v>735</v>
      </c>
      <c r="B778" s="40" t="s">
        <v>1950</v>
      </c>
      <c r="C778" s="33" t="s">
        <v>1951</v>
      </c>
      <c r="D778" s="58">
        <v>0.124778097428</v>
      </c>
      <c r="E778" s="33" t="s">
        <v>10</v>
      </c>
      <c r="F778" s="57" t="s">
        <v>4158</v>
      </c>
      <c r="G778" s="33"/>
      <c r="H778" s="39"/>
      <c r="O778" s="58">
        <v>0.124778097428</v>
      </c>
    </row>
    <row r="779" spans="1:25" s="2" customFormat="1" ht="14.25" x14ac:dyDescent="0.25">
      <c r="A779" s="39">
        <v>736</v>
      </c>
      <c r="B779" s="40" t="s">
        <v>1952</v>
      </c>
      <c r="C779" s="33" t="s">
        <v>1953</v>
      </c>
      <c r="D779" s="39">
        <v>0.26500000000000001</v>
      </c>
      <c r="E779" s="33" t="s">
        <v>10</v>
      </c>
      <c r="F779" s="57" t="s">
        <v>4159</v>
      </c>
      <c r="G779" s="33" t="s">
        <v>1954</v>
      </c>
      <c r="H779" s="39"/>
      <c r="O779" s="39">
        <v>0.26500000000000001</v>
      </c>
    </row>
    <row r="780" spans="1:25" s="2" customFormat="1" ht="14.25" x14ac:dyDescent="0.25">
      <c r="A780" s="39">
        <v>737</v>
      </c>
      <c r="B780" s="40" t="s">
        <v>1955</v>
      </c>
      <c r="C780" s="33" t="s">
        <v>1953</v>
      </c>
      <c r="D780" s="39">
        <v>0.45800000000000002</v>
      </c>
      <c r="E780" s="33" t="s">
        <v>10</v>
      </c>
      <c r="F780" s="57" t="s">
        <v>4159</v>
      </c>
      <c r="G780" s="33" t="s">
        <v>1956</v>
      </c>
      <c r="H780" s="39"/>
      <c r="O780" s="39">
        <v>0.45800000000000002</v>
      </c>
    </row>
    <row r="781" spans="1:25" s="2" customFormat="1" ht="14.25" x14ac:dyDescent="0.25">
      <c r="A781" s="39">
        <v>738</v>
      </c>
      <c r="B781" s="40" t="s">
        <v>1957</v>
      </c>
      <c r="C781" s="33" t="s">
        <v>1958</v>
      </c>
      <c r="D781" s="39">
        <v>0.52800000000000002</v>
      </c>
      <c r="E781" s="33" t="s">
        <v>10</v>
      </c>
      <c r="F781" s="57" t="s">
        <v>4159</v>
      </c>
      <c r="G781" s="33" t="s">
        <v>1959</v>
      </c>
      <c r="H781" s="39"/>
      <c r="O781" s="39">
        <v>0.52800000000000002</v>
      </c>
    </row>
    <row r="782" spans="1:25" s="2" customFormat="1" ht="14.25" x14ac:dyDescent="0.25">
      <c r="A782" s="39">
        <v>739</v>
      </c>
      <c r="B782" s="40" t="s">
        <v>1960</v>
      </c>
      <c r="C782" s="33" t="s">
        <v>1961</v>
      </c>
      <c r="D782" s="39">
        <v>1.276</v>
      </c>
      <c r="E782" s="33" t="s">
        <v>10</v>
      </c>
      <c r="F782" s="57" t="s">
        <v>4159</v>
      </c>
      <c r="G782" s="33" t="s">
        <v>1962</v>
      </c>
      <c r="H782" s="39"/>
      <c r="O782" s="39">
        <v>1.276</v>
      </c>
    </row>
    <row r="783" spans="1:25" s="2" customFormat="1" ht="14.25" x14ac:dyDescent="0.25">
      <c r="A783" s="39">
        <v>740</v>
      </c>
      <c r="B783" s="40" t="s">
        <v>1963</v>
      </c>
      <c r="C783" s="33" t="s">
        <v>1964</v>
      </c>
      <c r="D783" s="39">
        <v>0.20599999999999999</v>
      </c>
      <c r="E783" s="33" t="s">
        <v>567</v>
      </c>
      <c r="F783" s="57" t="s">
        <v>4159</v>
      </c>
      <c r="G783" s="33" t="s">
        <v>4105</v>
      </c>
      <c r="H783" s="39"/>
      <c r="J783" s="7"/>
      <c r="P783" s="39">
        <v>0.20599999999999999</v>
      </c>
    </row>
    <row r="784" spans="1:25" s="2" customFormat="1" ht="14.25" x14ac:dyDescent="0.25">
      <c r="A784" s="39">
        <v>741</v>
      </c>
      <c r="B784" s="40" t="s">
        <v>1965</v>
      </c>
      <c r="C784" s="33" t="s">
        <v>1966</v>
      </c>
      <c r="D784" s="39">
        <v>0.497</v>
      </c>
      <c r="E784" s="33" t="s">
        <v>230</v>
      </c>
      <c r="F784" s="57" t="s">
        <v>4159</v>
      </c>
      <c r="G784" s="33" t="s">
        <v>1967</v>
      </c>
      <c r="H784" s="39"/>
      <c r="Q784" s="39">
        <v>0.497</v>
      </c>
    </row>
    <row r="785" spans="1:20" s="2" customFormat="1" ht="14.25" x14ac:dyDescent="0.25">
      <c r="A785" s="39">
        <v>742</v>
      </c>
      <c r="B785" s="40" t="s">
        <v>1968</v>
      </c>
      <c r="C785" s="33" t="s">
        <v>1966</v>
      </c>
      <c r="D785" s="39">
        <v>0.42899999999999999</v>
      </c>
      <c r="E785" s="33" t="s">
        <v>230</v>
      </c>
      <c r="F785" s="57" t="s">
        <v>4159</v>
      </c>
      <c r="G785" s="33" t="s">
        <v>1969</v>
      </c>
      <c r="H785" s="39"/>
      <c r="Q785" s="39">
        <v>0.42899999999999999</v>
      </c>
    </row>
    <row r="786" spans="1:20" s="2" customFormat="1" ht="14.25" x14ac:dyDescent="0.25">
      <c r="A786" s="39">
        <v>743</v>
      </c>
      <c r="B786" s="40" t="s">
        <v>1970</v>
      </c>
      <c r="C786" s="33" t="s">
        <v>1971</v>
      </c>
      <c r="D786" s="39">
        <v>0.7</v>
      </c>
      <c r="E786" s="33" t="s">
        <v>230</v>
      </c>
      <c r="F786" s="57" t="s">
        <v>4159</v>
      </c>
      <c r="G786" s="33" t="s">
        <v>1972</v>
      </c>
      <c r="H786" s="39"/>
      <c r="Q786" s="39">
        <v>0.7</v>
      </c>
    </row>
    <row r="787" spans="1:20" s="2" customFormat="1" ht="14.25" x14ac:dyDescent="0.25">
      <c r="A787" s="39">
        <v>744</v>
      </c>
      <c r="B787" s="40" t="s">
        <v>1973</v>
      </c>
      <c r="C787" s="33" t="s">
        <v>1974</v>
      </c>
      <c r="D787" s="39">
        <v>0.108</v>
      </c>
      <c r="E787" s="33" t="s">
        <v>230</v>
      </c>
      <c r="F787" s="57" t="s">
        <v>4158</v>
      </c>
      <c r="G787" s="33" t="s">
        <v>4106</v>
      </c>
      <c r="H787" s="39"/>
      <c r="Q787" s="39">
        <v>0.108</v>
      </c>
    </row>
    <row r="788" spans="1:20" s="2" customFormat="1" ht="14.25" x14ac:dyDescent="0.25">
      <c r="A788" s="39">
        <v>745</v>
      </c>
      <c r="B788" s="40" t="s">
        <v>1975</v>
      </c>
      <c r="C788" s="33" t="s">
        <v>1976</v>
      </c>
      <c r="D788" s="39">
        <v>0.20300000000000001</v>
      </c>
      <c r="E788" s="33" t="s">
        <v>230</v>
      </c>
      <c r="F788" s="57" t="s">
        <v>4158</v>
      </c>
      <c r="G788" s="33" t="s">
        <v>1977</v>
      </c>
      <c r="H788" s="39"/>
      <c r="Q788" s="39">
        <v>0.20300000000000001</v>
      </c>
    </row>
    <row r="789" spans="1:20" s="2" customFormat="1" ht="14.25" x14ac:dyDescent="0.25">
      <c r="A789" s="39">
        <v>746</v>
      </c>
      <c r="B789" s="40" t="s">
        <v>1978</v>
      </c>
      <c r="C789" s="33" t="s">
        <v>1979</v>
      </c>
      <c r="D789" s="39">
        <v>0.30399999999999999</v>
      </c>
      <c r="E789" s="33" t="s">
        <v>230</v>
      </c>
      <c r="F789" s="57" t="s">
        <v>4159</v>
      </c>
      <c r="G789" s="33" t="s">
        <v>1980</v>
      </c>
      <c r="H789" s="39"/>
      <c r="Q789" s="39">
        <v>0.30399999999999999</v>
      </c>
    </row>
    <row r="790" spans="1:20" s="2" customFormat="1" ht="14.25" x14ac:dyDescent="0.25">
      <c r="A790" s="39">
        <v>747</v>
      </c>
      <c r="B790" s="40" t="s">
        <v>1981</v>
      </c>
      <c r="C790" s="33" t="s">
        <v>1982</v>
      </c>
      <c r="D790" s="58">
        <v>0.19968697278100001</v>
      </c>
      <c r="E790" s="33" t="s">
        <v>230</v>
      </c>
      <c r="F790" s="57" t="s">
        <v>4158</v>
      </c>
      <c r="G790" s="33"/>
      <c r="H790" s="39"/>
      <c r="Q790" s="58">
        <v>0.19968697278100001</v>
      </c>
    </row>
    <row r="791" spans="1:20" s="2" customFormat="1" ht="14.25" x14ac:dyDescent="0.25">
      <c r="A791" s="39">
        <v>748</v>
      </c>
      <c r="B791" s="40" t="s">
        <v>1983</v>
      </c>
      <c r="C791" s="33" t="s">
        <v>1984</v>
      </c>
      <c r="D791" s="39">
        <v>0.53700000000000003</v>
      </c>
      <c r="E791" s="33" t="s">
        <v>230</v>
      </c>
      <c r="F791" s="57" t="s">
        <v>4159</v>
      </c>
      <c r="G791" s="33" t="s">
        <v>1985</v>
      </c>
      <c r="H791" s="39"/>
      <c r="Q791" s="39">
        <v>0.53700000000000003</v>
      </c>
    </row>
    <row r="792" spans="1:20" s="2" customFormat="1" ht="14.25" x14ac:dyDescent="0.25">
      <c r="A792" s="39">
        <v>749</v>
      </c>
      <c r="B792" s="40" t="s">
        <v>1986</v>
      </c>
      <c r="C792" s="33" t="s">
        <v>1987</v>
      </c>
      <c r="D792" s="39">
        <v>0.155</v>
      </c>
      <c r="E792" s="33" t="s">
        <v>230</v>
      </c>
      <c r="F792" s="57" t="s">
        <v>4159</v>
      </c>
      <c r="G792" s="33" t="s">
        <v>1988</v>
      </c>
      <c r="H792" s="39"/>
      <c r="Q792" s="39">
        <v>0.155</v>
      </c>
    </row>
    <row r="793" spans="1:20" s="2" customFormat="1" ht="14.25" x14ac:dyDescent="0.25">
      <c r="A793" s="39">
        <v>750</v>
      </c>
      <c r="B793" s="40" t="s">
        <v>1989</v>
      </c>
      <c r="C793" s="33" t="s">
        <v>1990</v>
      </c>
      <c r="D793" s="39">
        <v>0.13</v>
      </c>
      <c r="E793" s="33" t="s">
        <v>230</v>
      </c>
      <c r="F793" s="57" t="s">
        <v>4159</v>
      </c>
      <c r="G793" s="33" t="s">
        <v>1991</v>
      </c>
      <c r="H793" s="39"/>
      <c r="Q793" s="39">
        <v>0.13</v>
      </c>
    </row>
    <row r="794" spans="1:20" s="2" customFormat="1" ht="14.25" x14ac:dyDescent="0.25">
      <c r="A794" s="39">
        <v>751</v>
      </c>
      <c r="B794" s="40" t="s">
        <v>1992</v>
      </c>
      <c r="C794" s="33" t="s">
        <v>1993</v>
      </c>
      <c r="D794" s="39">
        <v>1.393</v>
      </c>
      <c r="E794" s="33" t="s">
        <v>230</v>
      </c>
      <c r="F794" s="57" t="s">
        <v>4159</v>
      </c>
      <c r="G794" s="33" t="s">
        <v>1994</v>
      </c>
      <c r="H794" s="39"/>
      <c r="Q794" s="39">
        <v>1.393</v>
      </c>
    </row>
    <row r="795" spans="1:20" s="2" customFormat="1" ht="14.25" x14ac:dyDescent="0.25">
      <c r="A795" s="39">
        <v>752</v>
      </c>
      <c r="B795" s="40" t="s">
        <v>1995</v>
      </c>
      <c r="C795" s="33" t="s">
        <v>1996</v>
      </c>
      <c r="D795" s="39">
        <v>8.5000000000000006E-2</v>
      </c>
      <c r="E795" s="33" t="s">
        <v>230</v>
      </c>
      <c r="F795" s="57" t="s">
        <v>4159</v>
      </c>
      <c r="G795" s="33" t="s">
        <v>1997</v>
      </c>
      <c r="H795" s="39"/>
      <c r="Q795" s="39">
        <v>8.5000000000000006E-2</v>
      </c>
    </row>
    <row r="796" spans="1:20" s="2" customFormat="1" ht="14.25" x14ac:dyDescent="0.25">
      <c r="A796" s="39">
        <v>753</v>
      </c>
      <c r="B796" s="40" t="s">
        <v>1998</v>
      </c>
      <c r="C796" s="33" t="s">
        <v>1984</v>
      </c>
      <c r="D796" s="39">
        <v>0.29699999999999999</v>
      </c>
      <c r="E796" s="33" t="s">
        <v>230</v>
      </c>
      <c r="F796" s="57" t="s">
        <v>4159</v>
      </c>
      <c r="G796" s="33" t="s">
        <v>1999</v>
      </c>
      <c r="H796" s="39"/>
      <c r="Q796" s="39">
        <v>0.29699999999999999</v>
      </c>
    </row>
    <row r="797" spans="1:20" s="2" customFormat="1" ht="14.25" x14ac:dyDescent="0.25">
      <c r="A797" s="39">
        <v>754</v>
      </c>
      <c r="B797" s="40" t="s">
        <v>2000</v>
      </c>
      <c r="C797" s="33" t="s">
        <v>1990</v>
      </c>
      <c r="D797" s="39">
        <v>0.16900000000000001</v>
      </c>
      <c r="E797" s="33" t="s">
        <v>230</v>
      </c>
      <c r="F797" s="57" t="s">
        <v>4159</v>
      </c>
      <c r="G797" s="33" t="s">
        <v>2001</v>
      </c>
      <c r="H797" s="39"/>
      <c r="Q797" s="39">
        <v>0.16900000000000001</v>
      </c>
    </row>
    <row r="798" spans="1:20" s="2" customFormat="1" ht="14.25" x14ac:dyDescent="0.25">
      <c r="A798" s="39">
        <v>755</v>
      </c>
      <c r="B798" s="40" t="s">
        <v>2002</v>
      </c>
      <c r="C798" s="33" t="s">
        <v>2003</v>
      </c>
      <c r="D798" s="39">
        <v>0.22700000000000001</v>
      </c>
      <c r="E798" s="33" t="s">
        <v>230</v>
      </c>
      <c r="F798" s="57" t="s">
        <v>4159</v>
      </c>
      <c r="G798" s="33" t="s">
        <v>2004</v>
      </c>
      <c r="H798" s="39"/>
      <c r="Q798" s="39">
        <v>0.22700000000000001</v>
      </c>
    </row>
    <row r="799" spans="1:20" s="2" customFormat="1" ht="14.25" x14ac:dyDescent="0.25">
      <c r="A799" s="39">
        <v>756</v>
      </c>
      <c r="B799" s="40" t="s">
        <v>2005</v>
      </c>
      <c r="C799" s="33" t="s">
        <v>2006</v>
      </c>
      <c r="D799" s="39">
        <v>0.51300000000000001</v>
      </c>
      <c r="E799" s="33" t="s">
        <v>88</v>
      </c>
      <c r="F799" s="57" t="s">
        <v>4159</v>
      </c>
      <c r="G799" s="33" t="s">
        <v>2007</v>
      </c>
      <c r="H799" s="39"/>
      <c r="T799" s="99">
        <v>0.51300000000000001</v>
      </c>
    </row>
    <row r="800" spans="1:20" s="2" customFormat="1" ht="14.25" x14ac:dyDescent="0.25">
      <c r="A800" s="39">
        <v>757</v>
      </c>
      <c r="B800" s="40" t="s">
        <v>2008</v>
      </c>
      <c r="C800" s="33" t="s">
        <v>2009</v>
      </c>
      <c r="D800" s="39">
        <v>0.129</v>
      </c>
      <c r="E800" s="33" t="s">
        <v>88</v>
      </c>
      <c r="F800" s="57" t="s">
        <v>4159</v>
      </c>
      <c r="G800" s="33" t="s">
        <v>2010</v>
      </c>
      <c r="H800" s="39"/>
      <c r="T800" s="99">
        <v>0.129</v>
      </c>
    </row>
    <row r="801" spans="1:20" s="2" customFormat="1" ht="14.25" x14ac:dyDescent="0.25">
      <c r="A801" s="39">
        <v>758</v>
      </c>
      <c r="B801" s="40" t="s">
        <v>2011</v>
      </c>
      <c r="C801" s="33" t="s">
        <v>2012</v>
      </c>
      <c r="D801" s="39">
        <v>0.10100000000000001</v>
      </c>
      <c r="E801" s="33" t="s">
        <v>88</v>
      </c>
      <c r="F801" s="57" t="s">
        <v>4159</v>
      </c>
      <c r="G801" s="33" t="s">
        <v>2013</v>
      </c>
      <c r="H801" s="39"/>
      <c r="T801" s="99">
        <v>0.10100000000000001</v>
      </c>
    </row>
    <row r="802" spans="1:20" s="2" customFormat="1" ht="14.25" x14ac:dyDescent="0.25">
      <c r="A802" s="39">
        <v>759</v>
      </c>
      <c r="B802" s="40" t="s">
        <v>2014</v>
      </c>
      <c r="C802" s="33" t="s">
        <v>2015</v>
      </c>
      <c r="D802" s="58">
        <v>0.26249520759599998</v>
      </c>
      <c r="E802" s="33" t="s">
        <v>88</v>
      </c>
      <c r="F802" s="57" t="s">
        <v>4158</v>
      </c>
      <c r="G802" s="33"/>
      <c r="H802" s="39"/>
      <c r="T802" s="99">
        <v>0.26200000000000001</v>
      </c>
    </row>
    <row r="803" spans="1:20" s="2" customFormat="1" ht="14.25" x14ac:dyDescent="0.25">
      <c r="A803" s="39">
        <v>760</v>
      </c>
      <c r="B803" s="40" t="s">
        <v>2016</v>
      </c>
      <c r="C803" s="33" t="s">
        <v>2017</v>
      </c>
      <c r="D803" s="39">
        <v>0.27800000000000002</v>
      </c>
      <c r="E803" s="33" t="s">
        <v>88</v>
      </c>
      <c r="F803" s="57" t="s">
        <v>4159</v>
      </c>
      <c r="G803" s="33" t="s">
        <v>2018</v>
      </c>
      <c r="H803" s="39"/>
      <c r="T803" s="99">
        <v>0.27800000000000002</v>
      </c>
    </row>
    <row r="804" spans="1:20" s="2" customFormat="1" ht="14.25" x14ac:dyDescent="0.25">
      <c r="A804" s="39">
        <v>761</v>
      </c>
      <c r="B804" s="40" t="s">
        <v>2019</v>
      </c>
      <c r="C804" s="33" t="s">
        <v>2020</v>
      </c>
      <c r="D804" s="39">
        <v>0.71499999999999997</v>
      </c>
      <c r="E804" s="33" t="s">
        <v>88</v>
      </c>
      <c r="F804" s="57" t="s">
        <v>4159</v>
      </c>
      <c r="G804" s="33" t="s">
        <v>2021</v>
      </c>
      <c r="H804" s="39"/>
      <c r="T804" s="99">
        <v>0.71499999999999997</v>
      </c>
    </row>
    <row r="805" spans="1:20" s="2" customFormat="1" ht="14.25" x14ac:dyDescent="0.25">
      <c r="A805" s="39">
        <v>762</v>
      </c>
      <c r="B805" s="40" t="s">
        <v>2022</v>
      </c>
      <c r="C805" s="33" t="s">
        <v>2023</v>
      </c>
      <c r="D805" s="58">
        <v>0.355640812857</v>
      </c>
      <c r="E805" s="33" t="s">
        <v>88</v>
      </c>
      <c r="F805" s="57" t="s">
        <v>4158</v>
      </c>
      <c r="G805" s="33"/>
      <c r="H805" s="39"/>
      <c r="T805" s="99">
        <v>0.35599999999999998</v>
      </c>
    </row>
    <row r="806" spans="1:20" s="2" customFormat="1" ht="12.75" x14ac:dyDescent="0.2">
      <c r="A806" s="39">
        <v>763</v>
      </c>
      <c r="B806" s="40" t="s">
        <v>2024</v>
      </c>
      <c r="C806" s="33" t="s">
        <v>2012</v>
      </c>
      <c r="D806" s="58">
        <v>0.117400986508</v>
      </c>
      <c r="E806" s="33" t="s">
        <v>88</v>
      </c>
      <c r="F806" s="57"/>
      <c r="G806" s="33"/>
      <c r="H806" s="39"/>
      <c r="T806" s="99">
        <v>0.11700000000000001</v>
      </c>
    </row>
    <row r="807" spans="1:20" s="2" customFormat="1" ht="14.25" x14ac:dyDescent="0.25">
      <c r="A807" s="39">
        <v>764</v>
      </c>
      <c r="B807" s="40" t="s">
        <v>2025</v>
      </c>
      <c r="C807" s="33" t="s">
        <v>1111</v>
      </c>
      <c r="D807" s="39">
        <v>0.113</v>
      </c>
      <c r="E807" s="33" t="s">
        <v>33</v>
      </c>
      <c r="F807" s="57" t="s">
        <v>4164</v>
      </c>
      <c r="G807" s="33" t="s">
        <v>4107</v>
      </c>
      <c r="H807" s="39"/>
      <c r="J807" s="39">
        <v>0.113</v>
      </c>
    </row>
    <row r="808" spans="1:20" s="2" customFormat="1" ht="14.25" x14ac:dyDescent="0.25">
      <c r="A808" s="39">
        <v>765</v>
      </c>
      <c r="B808" s="40" t="s">
        <v>2026</v>
      </c>
      <c r="C808" s="33" t="s">
        <v>1938</v>
      </c>
      <c r="D808" s="39">
        <v>5.8000000000000003E-2</v>
      </c>
      <c r="E808" s="33" t="s">
        <v>556</v>
      </c>
      <c r="F808" s="57" t="s">
        <v>4159</v>
      </c>
      <c r="G808" s="33" t="s">
        <v>2027</v>
      </c>
      <c r="H808" s="39"/>
      <c r="N808" s="39">
        <v>5.8000000000000003E-2</v>
      </c>
    </row>
    <row r="809" spans="1:20" s="2" customFormat="1" ht="14.25" x14ac:dyDescent="0.25">
      <c r="A809" s="39">
        <v>766</v>
      </c>
      <c r="B809" s="40" t="s">
        <v>2028</v>
      </c>
      <c r="C809" s="33" t="s">
        <v>2029</v>
      </c>
      <c r="D809" s="39">
        <v>7.5999999999999998E-2</v>
      </c>
      <c r="E809" s="33" t="s">
        <v>31</v>
      </c>
      <c r="F809" s="57" t="s">
        <v>4159</v>
      </c>
      <c r="G809" s="33" t="s">
        <v>2030</v>
      </c>
      <c r="H809" s="39"/>
      <c r="S809" s="39">
        <v>7.5999999999999998E-2</v>
      </c>
    </row>
    <row r="810" spans="1:20" s="2" customFormat="1" ht="14.25" x14ac:dyDescent="0.25">
      <c r="A810" s="39">
        <v>766</v>
      </c>
      <c r="B810" s="40" t="s">
        <v>4138</v>
      </c>
      <c r="C810" s="33" t="s">
        <v>4137</v>
      </c>
      <c r="D810" s="39">
        <v>5.2999999999999999E-2</v>
      </c>
      <c r="E810" s="33" t="s">
        <v>31</v>
      </c>
      <c r="F810" s="57" t="s">
        <v>4159</v>
      </c>
      <c r="G810" s="33"/>
      <c r="H810" s="39"/>
      <c r="S810" s="39">
        <v>5.2999999999999999E-2</v>
      </c>
    </row>
    <row r="811" spans="1:20" s="2" customFormat="1" ht="14.25" x14ac:dyDescent="0.25">
      <c r="A811" s="39">
        <v>769</v>
      </c>
      <c r="B811" s="40" t="s">
        <v>2031</v>
      </c>
      <c r="C811" s="33" t="s">
        <v>1282</v>
      </c>
      <c r="D811" s="58">
        <v>4.1202302978400003E-2</v>
      </c>
      <c r="E811" s="33" t="s">
        <v>31</v>
      </c>
      <c r="F811" s="57" t="s">
        <v>4158</v>
      </c>
      <c r="G811" s="33"/>
      <c r="H811" s="39"/>
      <c r="J811" s="7"/>
      <c r="S811" s="58">
        <v>4.1202302978400003E-2</v>
      </c>
    </row>
    <row r="812" spans="1:20" s="2" customFormat="1" ht="12.75" x14ac:dyDescent="0.2">
      <c r="A812" s="39">
        <v>770</v>
      </c>
      <c r="B812" s="40" t="s">
        <v>2032</v>
      </c>
      <c r="C812" s="33" t="s">
        <v>2033</v>
      </c>
      <c r="D812" s="39">
        <v>0.217</v>
      </c>
      <c r="E812" s="33" t="s">
        <v>33</v>
      </c>
      <c r="F812" s="57" t="s">
        <v>2034</v>
      </c>
      <c r="G812" s="33" t="s">
        <v>2035</v>
      </c>
      <c r="H812" s="39"/>
      <c r="J812" s="39">
        <v>0.217</v>
      </c>
    </row>
    <row r="813" spans="1:20" s="2" customFormat="1" ht="12.75" x14ac:dyDescent="0.2">
      <c r="A813" s="39">
        <v>771</v>
      </c>
      <c r="B813" s="40" t="s">
        <v>2036</v>
      </c>
      <c r="C813" s="33" t="s">
        <v>2037</v>
      </c>
      <c r="D813" s="39">
        <v>0.59499999999999997</v>
      </c>
      <c r="E813" s="33" t="s">
        <v>10</v>
      </c>
      <c r="F813" s="57" t="s">
        <v>841</v>
      </c>
      <c r="G813" s="33" t="s">
        <v>2038</v>
      </c>
      <c r="H813" s="39"/>
      <c r="I813" s="39">
        <v>0.59499999999999997</v>
      </c>
    </row>
    <row r="814" spans="1:20" s="2" customFormat="1" ht="12.75" x14ac:dyDescent="0.2">
      <c r="A814" s="110">
        <v>772</v>
      </c>
      <c r="B814" s="123" t="s">
        <v>2039</v>
      </c>
      <c r="C814" s="112" t="s">
        <v>2040</v>
      </c>
      <c r="D814" s="39">
        <v>2.6320000000000001</v>
      </c>
      <c r="E814" s="112" t="s">
        <v>10</v>
      </c>
      <c r="F814" s="57" t="s">
        <v>105</v>
      </c>
      <c r="G814" s="33" t="s">
        <v>4108</v>
      </c>
      <c r="H814" s="39"/>
      <c r="O814" s="39">
        <v>2.6320000000000001</v>
      </c>
    </row>
    <row r="815" spans="1:20" s="2" customFormat="1" ht="12.75" x14ac:dyDescent="0.2">
      <c r="A815" s="126"/>
      <c r="B815" s="127"/>
      <c r="C815" s="114"/>
      <c r="D815" s="39">
        <v>0.29099999999999998</v>
      </c>
      <c r="E815" s="114"/>
      <c r="F815" s="57" t="s">
        <v>4109</v>
      </c>
      <c r="G815" s="33" t="s">
        <v>4110</v>
      </c>
      <c r="H815" s="39"/>
      <c r="O815" s="39">
        <v>0.29099999999999998</v>
      </c>
    </row>
    <row r="816" spans="1:20" s="2" customFormat="1" ht="12.75" x14ac:dyDescent="0.2">
      <c r="A816" s="111"/>
      <c r="B816" s="124"/>
      <c r="C816" s="113"/>
      <c r="D816" s="39">
        <v>0.94299999999999995</v>
      </c>
      <c r="E816" s="113"/>
      <c r="F816" s="57" t="s">
        <v>4109</v>
      </c>
      <c r="G816" s="33" t="s">
        <v>4111</v>
      </c>
      <c r="H816" s="39"/>
      <c r="O816" s="39">
        <v>0.94299999999999995</v>
      </c>
    </row>
    <row r="817" spans="1:20" s="2" customFormat="1" ht="12.75" x14ac:dyDescent="0.2">
      <c r="A817" s="110">
        <v>773</v>
      </c>
      <c r="B817" s="123" t="s">
        <v>2041</v>
      </c>
      <c r="C817" s="112" t="s">
        <v>2040</v>
      </c>
      <c r="D817" s="39">
        <v>1.3939999999999999</v>
      </c>
      <c r="E817" s="112" t="s">
        <v>10</v>
      </c>
      <c r="F817" s="57" t="s">
        <v>105</v>
      </c>
      <c r="G817" s="33" t="s">
        <v>4113</v>
      </c>
      <c r="H817" s="39"/>
      <c r="O817" s="39">
        <v>1.3939999999999999</v>
      </c>
    </row>
    <row r="818" spans="1:20" s="2" customFormat="1" ht="12.75" x14ac:dyDescent="0.2">
      <c r="A818" s="111"/>
      <c r="B818" s="124"/>
      <c r="C818" s="113"/>
      <c r="D818" s="39">
        <v>3.427</v>
      </c>
      <c r="E818" s="113"/>
      <c r="F818" s="57" t="s">
        <v>841</v>
      </c>
      <c r="G818" s="33" t="s">
        <v>4112</v>
      </c>
      <c r="H818" s="39"/>
      <c r="O818" s="39">
        <v>3.427</v>
      </c>
    </row>
    <row r="819" spans="1:20" s="2" customFormat="1" ht="12.75" x14ac:dyDescent="0.2">
      <c r="A819" s="39">
        <v>774</v>
      </c>
      <c r="B819" s="40" t="s">
        <v>2042</v>
      </c>
      <c r="C819" s="33" t="s">
        <v>2043</v>
      </c>
      <c r="D819" s="39">
        <v>0.56599999999999995</v>
      </c>
      <c r="E819" s="33" t="s">
        <v>10</v>
      </c>
      <c r="F819" s="57" t="s">
        <v>841</v>
      </c>
      <c r="G819" s="33" t="s">
        <v>2044</v>
      </c>
      <c r="H819" s="39"/>
      <c r="O819" s="39">
        <v>0.56599999999999995</v>
      </c>
    </row>
    <row r="820" spans="1:20" s="2" customFormat="1" ht="14.25" x14ac:dyDescent="0.25">
      <c r="A820" s="39">
        <v>776</v>
      </c>
      <c r="B820" s="40" t="s">
        <v>2045</v>
      </c>
      <c r="C820" s="33" t="s">
        <v>2046</v>
      </c>
      <c r="D820" s="39">
        <v>0.34</v>
      </c>
      <c r="E820" s="33" t="s">
        <v>951</v>
      </c>
      <c r="F820" s="57" t="s">
        <v>4159</v>
      </c>
      <c r="G820" s="33" t="s">
        <v>2047</v>
      </c>
      <c r="H820" s="39"/>
      <c r="R820" s="39">
        <v>0.34</v>
      </c>
    </row>
    <row r="821" spans="1:20" s="2" customFormat="1" ht="14.25" x14ac:dyDescent="0.25">
      <c r="A821" s="39">
        <v>777</v>
      </c>
      <c r="B821" s="40" t="s">
        <v>2048</v>
      </c>
      <c r="C821" s="33" t="s">
        <v>2049</v>
      </c>
      <c r="D821" s="39">
        <v>0.20699999999999999</v>
      </c>
      <c r="E821" s="33" t="s">
        <v>88</v>
      </c>
      <c r="F821" s="57" t="s">
        <v>4159</v>
      </c>
      <c r="G821" s="33" t="s">
        <v>2050</v>
      </c>
      <c r="H821" s="39"/>
      <c r="T821" s="99">
        <v>0.20699999999999999</v>
      </c>
    </row>
    <row r="822" spans="1:20" s="2" customFormat="1" ht="14.25" x14ac:dyDescent="0.25">
      <c r="A822" s="39">
        <v>778</v>
      </c>
      <c r="B822" s="40" t="s">
        <v>2051</v>
      </c>
      <c r="C822" s="33" t="s">
        <v>71</v>
      </c>
      <c r="D822" s="39">
        <v>0.29799999999999999</v>
      </c>
      <c r="E822" s="33" t="s">
        <v>10</v>
      </c>
      <c r="F822" s="57" t="s">
        <v>4158</v>
      </c>
      <c r="G822" s="33" t="s">
        <v>2052</v>
      </c>
      <c r="H822" s="39"/>
      <c r="O822" s="39">
        <v>0.29799999999999999</v>
      </c>
      <c r="T822" s="100"/>
    </row>
    <row r="823" spans="1:20" s="2" customFormat="1" ht="14.25" x14ac:dyDescent="0.25">
      <c r="A823" s="39">
        <v>779</v>
      </c>
      <c r="B823" s="40" t="s">
        <v>2053</v>
      </c>
      <c r="C823" s="33" t="s">
        <v>1174</v>
      </c>
      <c r="D823" s="58">
        <v>9.8809826735700004E-2</v>
      </c>
      <c r="E823" s="33" t="s">
        <v>57</v>
      </c>
      <c r="F823" s="57" t="s">
        <v>4158</v>
      </c>
      <c r="G823" s="33"/>
      <c r="H823" s="39"/>
      <c r="K823" s="58">
        <v>9.8809826735700004E-2</v>
      </c>
      <c r="T823" s="100"/>
    </row>
    <row r="824" spans="1:20" s="2" customFormat="1" ht="14.25" x14ac:dyDescent="0.25">
      <c r="A824" s="39">
        <v>780</v>
      </c>
      <c r="B824" s="40" t="s">
        <v>2054</v>
      </c>
      <c r="C824" s="33" t="s">
        <v>2055</v>
      </c>
      <c r="D824" s="39">
        <v>0.74199999999999999</v>
      </c>
      <c r="E824" s="33" t="s">
        <v>57</v>
      </c>
      <c r="F824" s="57" t="s">
        <v>4159</v>
      </c>
      <c r="G824" s="33" t="s">
        <v>2056</v>
      </c>
      <c r="H824" s="39"/>
      <c r="K824" s="39">
        <v>0.74199999999999999</v>
      </c>
      <c r="T824" s="100"/>
    </row>
    <row r="825" spans="1:20" s="2" customFormat="1" ht="14.25" x14ac:dyDescent="0.25">
      <c r="A825" s="39">
        <v>781</v>
      </c>
      <c r="B825" s="40" t="s">
        <v>2057</v>
      </c>
      <c r="C825" s="33" t="s">
        <v>1510</v>
      </c>
      <c r="D825" s="39">
        <v>0.871</v>
      </c>
      <c r="E825" s="33" t="s">
        <v>37</v>
      </c>
      <c r="F825" s="57" t="s">
        <v>4159</v>
      </c>
      <c r="G825" s="33" t="s">
        <v>2058</v>
      </c>
      <c r="H825" s="39"/>
      <c r="L825" s="39">
        <v>0.871</v>
      </c>
      <c r="T825" s="100"/>
    </row>
    <row r="826" spans="1:20" s="2" customFormat="1" ht="14.25" x14ac:dyDescent="0.25">
      <c r="A826" s="39">
        <v>782</v>
      </c>
      <c r="B826" s="40" t="s">
        <v>2059</v>
      </c>
      <c r="C826" s="33" t="s">
        <v>2060</v>
      </c>
      <c r="D826" s="58">
        <v>0.152475832383</v>
      </c>
      <c r="E826" s="33" t="s">
        <v>57</v>
      </c>
      <c r="F826" s="57" t="s">
        <v>4158</v>
      </c>
      <c r="G826" s="33"/>
      <c r="H826" s="39"/>
      <c r="K826" s="58">
        <v>0.152475832383</v>
      </c>
      <c r="T826" s="100"/>
    </row>
    <row r="827" spans="1:20" s="2" customFormat="1" ht="14.25" x14ac:dyDescent="0.25">
      <c r="A827" s="39">
        <v>783</v>
      </c>
      <c r="B827" s="40" t="s">
        <v>2061</v>
      </c>
      <c r="C827" s="33" t="s">
        <v>2062</v>
      </c>
      <c r="D827" s="39">
        <v>0.47899999999999998</v>
      </c>
      <c r="E827" s="33" t="s">
        <v>556</v>
      </c>
      <c r="F827" s="57" t="s">
        <v>4159</v>
      </c>
      <c r="G827" s="33" t="s">
        <v>2063</v>
      </c>
      <c r="H827" s="39"/>
      <c r="N827" s="39">
        <v>0.47899999999999998</v>
      </c>
      <c r="T827" s="100"/>
    </row>
    <row r="828" spans="1:20" s="2" customFormat="1" ht="14.25" x14ac:dyDescent="0.25">
      <c r="A828" s="39">
        <v>784</v>
      </c>
      <c r="B828" s="40" t="s">
        <v>2064</v>
      </c>
      <c r="C828" s="33" t="s">
        <v>2065</v>
      </c>
      <c r="D828" s="39">
        <v>0.27</v>
      </c>
      <c r="E828" s="33" t="s">
        <v>88</v>
      </c>
      <c r="F828" s="57" t="s">
        <v>4158</v>
      </c>
      <c r="G828" s="33" t="s">
        <v>2066</v>
      </c>
      <c r="H828" s="39"/>
      <c r="T828" s="99">
        <v>0.27</v>
      </c>
    </row>
    <row r="829" spans="1:20" s="2" customFormat="1" ht="14.25" x14ac:dyDescent="0.25">
      <c r="A829" s="39">
        <v>785</v>
      </c>
      <c r="B829" s="40" t="s">
        <v>2067</v>
      </c>
      <c r="C829" s="33" t="s">
        <v>2068</v>
      </c>
      <c r="D829" s="39">
        <v>0.34100000000000003</v>
      </c>
      <c r="E829" s="33" t="s">
        <v>88</v>
      </c>
      <c r="F829" s="57" t="s">
        <v>4159</v>
      </c>
      <c r="G829" s="33" t="s">
        <v>2069</v>
      </c>
      <c r="H829" s="39"/>
      <c r="T829" s="99">
        <v>0.34100000000000003</v>
      </c>
    </row>
    <row r="830" spans="1:20" s="2" customFormat="1" ht="14.25" x14ac:dyDescent="0.25">
      <c r="A830" s="39">
        <v>786</v>
      </c>
      <c r="B830" s="40" t="s">
        <v>2070</v>
      </c>
      <c r="C830" s="33" t="s">
        <v>2071</v>
      </c>
      <c r="D830" s="39">
        <v>0.35599999999999998</v>
      </c>
      <c r="E830" s="33" t="s">
        <v>10</v>
      </c>
      <c r="F830" s="57" t="s">
        <v>4160</v>
      </c>
      <c r="G830" s="33" t="s">
        <v>2072</v>
      </c>
      <c r="H830" s="39"/>
      <c r="O830" s="39">
        <v>0.35599999999999998</v>
      </c>
    </row>
    <row r="831" spans="1:20" s="2" customFormat="1" ht="14.25" x14ac:dyDescent="0.25">
      <c r="A831" s="39">
        <v>787</v>
      </c>
      <c r="B831" s="40" t="s">
        <v>2073</v>
      </c>
      <c r="C831" s="33" t="s">
        <v>2074</v>
      </c>
      <c r="D831" s="39">
        <v>0.21099999999999999</v>
      </c>
      <c r="E831" s="33" t="s">
        <v>33</v>
      </c>
      <c r="F831" s="57" t="s">
        <v>4159</v>
      </c>
      <c r="G831" s="33" t="s">
        <v>2075</v>
      </c>
      <c r="H831" s="39"/>
      <c r="J831" s="39">
        <v>0.21099999999999999</v>
      </c>
    </row>
    <row r="832" spans="1:20" s="2" customFormat="1" ht="14.25" x14ac:dyDescent="0.25">
      <c r="A832" s="39">
        <v>788</v>
      </c>
      <c r="B832" s="40" t="s">
        <v>2076</v>
      </c>
      <c r="C832" s="33" t="s">
        <v>2077</v>
      </c>
      <c r="D832" s="39">
        <v>0.36</v>
      </c>
      <c r="E832" s="33" t="s">
        <v>10</v>
      </c>
      <c r="F832" s="57" t="s">
        <v>4158</v>
      </c>
      <c r="G832" s="33" t="s">
        <v>2078</v>
      </c>
      <c r="H832" s="39"/>
      <c r="O832" s="39">
        <v>0.36</v>
      </c>
    </row>
    <row r="833" spans="1:15" s="2" customFormat="1" ht="14.25" x14ac:dyDescent="0.25">
      <c r="A833" s="39">
        <v>789</v>
      </c>
      <c r="B833" s="40" t="s">
        <v>2079</v>
      </c>
      <c r="C833" s="33" t="s">
        <v>2077</v>
      </c>
      <c r="D833" s="58">
        <v>0.31441019926000002</v>
      </c>
      <c r="E833" s="33" t="s">
        <v>10</v>
      </c>
      <c r="F833" s="57" t="s">
        <v>4158</v>
      </c>
      <c r="G833" s="33"/>
      <c r="H833" s="39"/>
      <c r="O833" s="58">
        <v>0.31441019926000002</v>
      </c>
    </row>
    <row r="834" spans="1:15" s="2" customFormat="1" ht="14.25" x14ac:dyDescent="0.25">
      <c r="A834" s="39">
        <v>790</v>
      </c>
      <c r="B834" s="40" t="s">
        <v>2080</v>
      </c>
      <c r="C834" s="33" t="s">
        <v>2081</v>
      </c>
      <c r="D834" s="39">
        <v>0.27400000000000002</v>
      </c>
      <c r="E834" s="33" t="s">
        <v>10</v>
      </c>
      <c r="F834" s="57" t="s">
        <v>4158</v>
      </c>
      <c r="G834" s="33" t="s">
        <v>2082</v>
      </c>
      <c r="H834" s="39"/>
      <c r="O834" s="39">
        <v>0.27400000000000002</v>
      </c>
    </row>
    <row r="835" spans="1:15" s="2" customFormat="1" ht="14.25" x14ac:dyDescent="0.25">
      <c r="A835" s="39">
        <v>791</v>
      </c>
      <c r="B835" s="40" t="s">
        <v>2083</v>
      </c>
      <c r="C835" s="33" t="s">
        <v>2084</v>
      </c>
      <c r="D835" s="39">
        <v>0.41299999999999998</v>
      </c>
      <c r="E835" s="33" t="s">
        <v>10</v>
      </c>
      <c r="F835" s="57" t="s">
        <v>4159</v>
      </c>
      <c r="G835" s="33" t="s">
        <v>2085</v>
      </c>
      <c r="H835" s="39"/>
      <c r="O835" s="39">
        <v>0.41299999999999998</v>
      </c>
    </row>
    <row r="836" spans="1:15" s="2" customFormat="1" ht="14.25" x14ac:dyDescent="0.25">
      <c r="A836" s="39">
        <v>792</v>
      </c>
      <c r="B836" s="40" t="s">
        <v>2086</v>
      </c>
      <c r="C836" s="33" t="s">
        <v>2084</v>
      </c>
      <c r="D836" s="39">
        <v>0.161</v>
      </c>
      <c r="E836" s="33" t="s">
        <v>10</v>
      </c>
      <c r="F836" s="57" t="s">
        <v>4159</v>
      </c>
      <c r="G836" s="33" t="s">
        <v>2087</v>
      </c>
      <c r="H836" s="39"/>
      <c r="O836" s="39">
        <v>0.161</v>
      </c>
    </row>
    <row r="837" spans="1:15" s="2" customFormat="1" ht="14.25" x14ac:dyDescent="0.25">
      <c r="A837" s="39">
        <v>793</v>
      </c>
      <c r="B837" s="40" t="s">
        <v>2088</v>
      </c>
      <c r="C837" s="33" t="s">
        <v>2081</v>
      </c>
      <c r="D837" s="39">
        <v>0.308</v>
      </c>
      <c r="E837" s="33" t="s">
        <v>10</v>
      </c>
      <c r="F837" s="57" t="s">
        <v>4159</v>
      </c>
      <c r="G837" s="33" t="s">
        <v>2089</v>
      </c>
      <c r="H837" s="39"/>
      <c r="O837" s="39">
        <v>0.308</v>
      </c>
    </row>
    <row r="838" spans="1:15" s="2" customFormat="1" ht="25.5" x14ac:dyDescent="0.25">
      <c r="A838" s="39">
        <v>794</v>
      </c>
      <c r="B838" s="40" t="s">
        <v>2090</v>
      </c>
      <c r="C838" s="33" t="s">
        <v>2091</v>
      </c>
      <c r="D838" s="39">
        <v>0.187</v>
      </c>
      <c r="E838" s="33" t="s">
        <v>10</v>
      </c>
      <c r="F838" s="57" t="s">
        <v>4159</v>
      </c>
      <c r="G838" s="33" t="s">
        <v>2092</v>
      </c>
      <c r="H838" s="39"/>
      <c r="O838" s="39">
        <v>0.187</v>
      </c>
    </row>
    <row r="839" spans="1:15" s="2" customFormat="1" ht="14.25" x14ac:dyDescent="0.25">
      <c r="A839" s="39">
        <v>795</v>
      </c>
      <c r="B839" s="40" t="s">
        <v>2093</v>
      </c>
      <c r="C839" s="33" t="s">
        <v>2094</v>
      </c>
      <c r="D839" s="39">
        <v>0.314</v>
      </c>
      <c r="E839" s="33" t="s">
        <v>10</v>
      </c>
      <c r="F839" s="57" t="s">
        <v>4159</v>
      </c>
      <c r="G839" s="33" t="s">
        <v>2095</v>
      </c>
      <c r="H839" s="39"/>
      <c r="O839" s="39">
        <v>0.314</v>
      </c>
    </row>
    <row r="840" spans="1:15" s="2" customFormat="1" ht="14.25" x14ac:dyDescent="0.25">
      <c r="A840" s="39">
        <v>796</v>
      </c>
      <c r="B840" s="40" t="s">
        <v>2096</v>
      </c>
      <c r="C840" s="33" t="s">
        <v>2097</v>
      </c>
      <c r="D840" s="39">
        <v>0.46899999999999997</v>
      </c>
      <c r="E840" s="33" t="s">
        <v>10</v>
      </c>
      <c r="F840" s="57" t="s">
        <v>4159</v>
      </c>
      <c r="G840" s="33" t="s">
        <v>2098</v>
      </c>
      <c r="H840" s="39"/>
      <c r="O840" s="39">
        <v>0.46899999999999997</v>
      </c>
    </row>
    <row r="841" spans="1:15" s="2" customFormat="1" ht="14.25" x14ac:dyDescent="0.25">
      <c r="A841" s="39">
        <v>797</v>
      </c>
      <c r="B841" s="40" t="s">
        <v>2099</v>
      </c>
      <c r="C841" s="33" t="s">
        <v>2100</v>
      </c>
      <c r="D841" s="39">
        <v>0.34499999999999997</v>
      </c>
      <c r="E841" s="33" t="s">
        <v>10</v>
      </c>
      <c r="F841" s="57" t="s">
        <v>4159</v>
      </c>
      <c r="G841" s="33" t="s">
        <v>2101</v>
      </c>
      <c r="H841" s="39"/>
      <c r="O841" s="39">
        <v>0.34499999999999997</v>
      </c>
    </row>
    <row r="842" spans="1:15" s="2" customFormat="1" ht="14.25" x14ac:dyDescent="0.25">
      <c r="A842" s="39">
        <v>798</v>
      </c>
      <c r="B842" s="40" t="s">
        <v>2102</v>
      </c>
      <c r="C842" s="33" t="s">
        <v>2103</v>
      </c>
      <c r="D842" s="39">
        <v>0.128</v>
      </c>
      <c r="E842" s="33" t="s">
        <v>10</v>
      </c>
      <c r="F842" s="57" t="s">
        <v>4159</v>
      </c>
      <c r="G842" s="33" t="s">
        <v>2104</v>
      </c>
      <c r="H842" s="39"/>
      <c r="O842" s="39">
        <v>0.128</v>
      </c>
    </row>
    <row r="843" spans="1:15" s="2" customFormat="1" ht="14.25" x14ac:dyDescent="0.25">
      <c r="A843" s="39">
        <v>799</v>
      </c>
      <c r="B843" s="40" t="s">
        <v>2105</v>
      </c>
      <c r="C843" s="33" t="s">
        <v>2106</v>
      </c>
      <c r="D843" s="58">
        <v>0.137138730865</v>
      </c>
      <c r="E843" s="33" t="s">
        <v>10</v>
      </c>
      <c r="F843" s="57" t="s">
        <v>4158</v>
      </c>
      <c r="G843" s="33"/>
      <c r="H843" s="39"/>
      <c r="O843" s="58">
        <v>0.137138730865</v>
      </c>
    </row>
    <row r="844" spans="1:15" s="2" customFormat="1" ht="14.25" x14ac:dyDescent="0.25">
      <c r="A844" s="39">
        <v>800</v>
      </c>
      <c r="B844" s="40" t="s">
        <v>2107</v>
      </c>
      <c r="C844" s="33" t="s">
        <v>2108</v>
      </c>
      <c r="D844" s="39">
        <v>0.53700000000000003</v>
      </c>
      <c r="E844" s="33" t="s">
        <v>10</v>
      </c>
      <c r="F844" s="57" t="s">
        <v>4159</v>
      </c>
      <c r="G844" s="33" t="s">
        <v>2109</v>
      </c>
      <c r="H844" s="39"/>
      <c r="O844" s="39">
        <v>0.53700000000000003</v>
      </c>
    </row>
    <row r="845" spans="1:15" s="2" customFormat="1" ht="14.25" x14ac:dyDescent="0.25">
      <c r="A845" s="39">
        <v>801</v>
      </c>
      <c r="B845" s="40" t="s">
        <v>2110</v>
      </c>
      <c r="C845" s="33" t="s">
        <v>2111</v>
      </c>
      <c r="D845" s="58">
        <v>0.24650011018199999</v>
      </c>
      <c r="E845" s="33" t="s">
        <v>57</v>
      </c>
      <c r="F845" s="57" t="s">
        <v>4158</v>
      </c>
      <c r="G845" s="33"/>
      <c r="H845" s="39"/>
      <c r="K845" s="58">
        <v>0.24650011018199999</v>
      </c>
    </row>
    <row r="846" spans="1:15" s="2" customFormat="1" ht="14.25" x14ac:dyDescent="0.25">
      <c r="A846" s="39">
        <v>802</v>
      </c>
      <c r="B846" s="40" t="s">
        <v>2112</v>
      </c>
      <c r="C846" s="33" t="s">
        <v>2113</v>
      </c>
      <c r="D846" s="39">
        <v>0.26900000000000002</v>
      </c>
      <c r="E846" s="33" t="s">
        <v>37</v>
      </c>
      <c r="F846" s="57" t="s">
        <v>4159</v>
      </c>
      <c r="G846" s="33" t="s">
        <v>2114</v>
      </c>
      <c r="H846" s="39"/>
      <c r="L846" s="39">
        <v>0.26900000000000002</v>
      </c>
    </row>
    <row r="847" spans="1:15" s="2" customFormat="1" ht="14.25" x14ac:dyDescent="0.25">
      <c r="A847" s="39">
        <v>803</v>
      </c>
      <c r="B847" s="40" t="s">
        <v>2115</v>
      </c>
      <c r="C847" s="33" t="s">
        <v>2116</v>
      </c>
      <c r="D847" s="39">
        <v>0.45800000000000002</v>
      </c>
      <c r="E847" s="33" t="s">
        <v>37</v>
      </c>
      <c r="F847" s="57" t="s">
        <v>4158</v>
      </c>
      <c r="G847" s="33" t="s">
        <v>2117</v>
      </c>
      <c r="H847" s="39"/>
      <c r="L847" s="39">
        <v>0.45800000000000002</v>
      </c>
    </row>
    <row r="848" spans="1:15" s="2" customFormat="1" ht="12.75" x14ac:dyDescent="0.2">
      <c r="A848" s="39">
        <v>804</v>
      </c>
      <c r="B848" s="40" t="s">
        <v>2118</v>
      </c>
      <c r="C848" s="33" t="s">
        <v>2119</v>
      </c>
      <c r="D848" s="58">
        <v>0.11721742282600001</v>
      </c>
      <c r="E848" s="33" t="s">
        <v>57</v>
      </c>
      <c r="F848" s="57" t="s">
        <v>2120</v>
      </c>
      <c r="G848" s="33"/>
      <c r="H848" s="39"/>
      <c r="K848" s="58">
        <v>0.11721742282600001</v>
      </c>
    </row>
    <row r="849" spans="1:30" s="2" customFormat="1" ht="14.25" x14ac:dyDescent="0.25">
      <c r="A849" s="39">
        <v>805</v>
      </c>
      <c r="B849" s="40" t="s">
        <v>2121</v>
      </c>
      <c r="C849" s="33" t="s">
        <v>2122</v>
      </c>
      <c r="D849" s="58">
        <v>0.15780513644499999</v>
      </c>
      <c r="E849" s="33" t="s">
        <v>57</v>
      </c>
      <c r="F849" s="57" t="s">
        <v>4158</v>
      </c>
      <c r="G849" s="33"/>
      <c r="H849" s="39"/>
      <c r="K849" s="58">
        <v>0.15780513644499999</v>
      </c>
    </row>
    <row r="850" spans="1:30" s="2" customFormat="1" ht="14.25" x14ac:dyDescent="0.25">
      <c r="A850" s="39">
        <v>806</v>
      </c>
      <c r="B850" s="40" t="s">
        <v>2123</v>
      </c>
      <c r="C850" s="33" t="s">
        <v>2124</v>
      </c>
      <c r="D850" s="58">
        <v>8.7086504418400004E-2</v>
      </c>
      <c r="E850" s="33" t="s">
        <v>57</v>
      </c>
      <c r="F850" s="57" t="s">
        <v>4158</v>
      </c>
      <c r="G850" s="33"/>
      <c r="H850" s="39"/>
      <c r="K850" s="58">
        <v>8.7086504418400004E-2</v>
      </c>
    </row>
    <row r="851" spans="1:30" s="2" customFormat="1" ht="14.25" x14ac:dyDescent="0.25">
      <c r="A851" s="39">
        <v>807</v>
      </c>
      <c r="B851" s="40" t="s">
        <v>2125</v>
      </c>
      <c r="C851" s="33" t="s">
        <v>2126</v>
      </c>
      <c r="D851" s="58">
        <v>0.132570164489</v>
      </c>
      <c r="E851" s="33" t="s">
        <v>57</v>
      </c>
      <c r="F851" s="57" t="s">
        <v>4158</v>
      </c>
      <c r="G851" s="33"/>
      <c r="H851" s="39"/>
      <c r="K851" s="58">
        <v>0.132570164489</v>
      </c>
    </row>
    <row r="852" spans="1:30" s="2" customFormat="1" ht="14.25" x14ac:dyDescent="0.25">
      <c r="A852" s="39">
        <v>808</v>
      </c>
      <c r="B852" s="40" t="s">
        <v>2127</v>
      </c>
      <c r="C852" s="33" t="s">
        <v>2128</v>
      </c>
      <c r="D852" s="58">
        <v>9.9578967004100002E-2</v>
      </c>
      <c r="E852" s="33" t="s">
        <v>57</v>
      </c>
      <c r="F852" s="57" t="s">
        <v>4158</v>
      </c>
      <c r="G852" s="33"/>
      <c r="H852" s="39"/>
      <c r="K852" s="58">
        <v>9.9578967004100002E-2</v>
      </c>
    </row>
    <row r="853" spans="1:30" s="2" customFormat="1" ht="14.25" x14ac:dyDescent="0.25">
      <c r="A853" s="39">
        <v>809</v>
      </c>
      <c r="B853" s="40" t="s">
        <v>2129</v>
      </c>
      <c r="C853" s="33" t="s">
        <v>2130</v>
      </c>
      <c r="D853" s="58">
        <v>0.132246788024</v>
      </c>
      <c r="E853" s="33" t="s">
        <v>57</v>
      </c>
      <c r="F853" s="57" t="s">
        <v>4158</v>
      </c>
      <c r="G853" s="33"/>
      <c r="H853" s="39"/>
      <c r="K853" s="58">
        <v>0.132246788024</v>
      </c>
    </row>
    <row r="854" spans="1:30" s="2" customFormat="1" ht="14.25" x14ac:dyDescent="0.25">
      <c r="A854" s="39">
        <v>810</v>
      </c>
      <c r="B854" s="40" t="s">
        <v>2131</v>
      </c>
      <c r="C854" s="33" t="s">
        <v>2132</v>
      </c>
      <c r="D854" s="39">
        <v>1.2450000000000001</v>
      </c>
      <c r="E854" s="33" t="s">
        <v>33</v>
      </c>
      <c r="F854" s="57" t="s">
        <v>4159</v>
      </c>
      <c r="G854" s="33" t="s">
        <v>2133</v>
      </c>
      <c r="H854" s="39"/>
      <c r="J854" s="39">
        <v>1.2450000000000001</v>
      </c>
    </row>
    <row r="855" spans="1:30" s="2" customFormat="1" ht="14.25" x14ac:dyDescent="0.25">
      <c r="A855" s="39">
        <v>811</v>
      </c>
      <c r="B855" s="40" t="s">
        <v>2134</v>
      </c>
      <c r="C855" s="33" t="s">
        <v>2135</v>
      </c>
      <c r="D855" s="39">
        <v>0.44600000000000001</v>
      </c>
      <c r="E855" s="33" t="s">
        <v>33</v>
      </c>
      <c r="F855" s="57" t="s">
        <v>4159</v>
      </c>
      <c r="G855" s="33" t="s">
        <v>2136</v>
      </c>
      <c r="H855" s="39"/>
      <c r="J855" s="39">
        <v>0.44600000000000001</v>
      </c>
    </row>
    <row r="856" spans="1:30" s="2" customFormat="1" ht="14.25" x14ac:dyDescent="0.25">
      <c r="A856" s="39">
        <v>812</v>
      </c>
      <c r="B856" s="40" t="s">
        <v>2137</v>
      </c>
      <c r="C856" s="33" t="s">
        <v>1605</v>
      </c>
      <c r="D856" s="39">
        <v>1.2110000000000001</v>
      </c>
      <c r="E856" s="33" t="s">
        <v>10</v>
      </c>
      <c r="F856" s="57" t="s">
        <v>4158</v>
      </c>
      <c r="G856" s="33" t="s">
        <v>2138</v>
      </c>
      <c r="H856" s="39"/>
      <c r="O856" s="39">
        <v>1.2110000000000001</v>
      </c>
    </row>
    <row r="857" spans="1:30" s="2" customFormat="1" ht="14.25" x14ac:dyDescent="0.25">
      <c r="A857" s="39">
        <v>813</v>
      </c>
      <c r="B857" s="40" t="s">
        <v>2139</v>
      </c>
      <c r="C857" s="33" t="s">
        <v>2140</v>
      </c>
      <c r="D857" s="58">
        <v>0.29307031371300002</v>
      </c>
      <c r="E857" s="33" t="s">
        <v>31</v>
      </c>
      <c r="F857" s="57" t="s">
        <v>4158</v>
      </c>
      <c r="G857" s="33"/>
      <c r="H857" s="39"/>
      <c r="S857" s="58">
        <v>0.29307031371300002</v>
      </c>
    </row>
    <row r="858" spans="1:30" s="2" customFormat="1" ht="14.25" x14ac:dyDescent="0.25">
      <c r="A858" s="73">
        <v>814</v>
      </c>
      <c r="B858" s="40" t="s">
        <v>2141</v>
      </c>
      <c r="C858" s="33" t="s">
        <v>2142</v>
      </c>
      <c r="D858" s="58">
        <v>0.37</v>
      </c>
      <c r="E858" s="33" t="s">
        <v>909</v>
      </c>
      <c r="F858" s="57" t="s">
        <v>4158</v>
      </c>
      <c r="G858" s="33"/>
      <c r="H858" s="39"/>
      <c r="M858" s="58">
        <v>0.37</v>
      </c>
    </row>
    <row r="859" spans="1:30" s="2" customFormat="1" ht="25.5" x14ac:dyDescent="0.2">
      <c r="A859" s="39">
        <v>815</v>
      </c>
      <c r="B859" s="40" t="s">
        <v>2143</v>
      </c>
      <c r="C859" s="33" t="s">
        <v>2144</v>
      </c>
      <c r="D859" s="58">
        <v>0.68500000000000005</v>
      </c>
      <c r="E859" s="33" t="s">
        <v>81</v>
      </c>
      <c r="F859" s="57" t="s">
        <v>566</v>
      </c>
      <c r="G859" s="33"/>
      <c r="H859" s="39"/>
      <c r="I859" s="58">
        <v>0.68500000000000005</v>
      </c>
      <c r="Y859" s="8">
        <f>I859</f>
        <v>0.68500000000000005</v>
      </c>
    </row>
    <row r="860" spans="1:30" s="2" customFormat="1" ht="12.75" x14ac:dyDescent="0.2">
      <c r="A860" s="39">
        <v>816</v>
      </c>
      <c r="B860" s="40" t="s">
        <v>2145</v>
      </c>
      <c r="C860" s="33" t="s">
        <v>2146</v>
      </c>
      <c r="D860" s="58">
        <v>1.48</v>
      </c>
      <c r="E860" s="33" t="s">
        <v>57</v>
      </c>
      <c r="F860" s="57" t="s">
        <v>2147</v>
      </c>
      <c r="G860" s="33"/>
      <c r="H860" s="39"/>
      <c r="J860" s="8"/>
      <c r="K860" s="58">
        <v>1.48</v>
      </c>
    </row>
    <row r="861" spans="1:30" s="2" customFormat="1" ht="12.75" x14ac:dyDescent="0.2">
      <c r="A861" s="39">
        <v>817</v>
      </c>
      <c r="B861" s="40" t="s">
        <v>2148</v>
      </c>
      <c r="C861" s="33" t="s">
        <v>2149</v>
      </c>
      <c r="D861" s="58">
        <v>0.47699999999999998</v>
      </c>
      <c r="E861" s="33" t="s">
        <v>57</v>
      </c>
      <c r="F861" s="57" t="s">
        <v>566</v>
      </c>
      <c r="G861" s="33"/>
      <c r="H861" s="42"/>
      <c r="I861" s="4"/>
      <c r="J861" s="8"/>
      <c r="K861" s="58">
        <v>0.47699999999999998</v>
      </c>
      <c r="L861" s="4"/>
      <c r="M861" s="4"/>
    </row>
    <row r="862" spans="1:30" s="2" customFormat="1" ht="12.75" x14ac:dyDescent="0.2">
      <c r="A862" s="39">
        <v>818</v>
      </c>
      <c r="B862" s="40" t="s">
        <v>2150</v>
      </c>
      <c r="C862" s="54" t="s">
        <v>4127</v>
      </c>
      <c r="D862" s="58">
        <v>0.59</v>
      </c>
      <c r="E862" s="33" t="s">
        <v>10</v>
      </c>
      <c r="F862" s="57" t="s">
        <v>566</v>
      </c>
      <c r="G862" s="33"/>
      <c r="H862" s="42"/>
      <c r="I862" s="4"/>
      <c r="J862" s="8"/>
      <c r="K862" s="4"/>
      <c r="L862" s="4"/>
      <c r="M862" s="4"/>
      <c r="N862" s="4"/>
      <c r="O862" s="58">
        <v>0.59</v>
      </c>
    </row>
    <row r="863" spans="1:30" s="2" customFormat="1" ht="12.75" x14ac:dyDescent="0.2">
      <c r="A863" s="39">
        <v>819</v>
      </c>
      <c r="B863" s="40" t="s">
        <v>2151</v>
      </c>
      <c r="C863" s="67" t="s">
        <v>2152</v>
      </c>
      <c r="D863" s="74">
        <v>0.126</v>
      </c>
      <c r="E863" s="53" t="s">
        <v>88</v>
      </c>
      <c r="F863" s="57" t="s">
        <v>566</v>
      </c>
      <c r="G863" s="33"/>
      <c r="H863" s="42"/>
      <c r="I863" s="4"/>
      <c r="J863" s="8"/>
      <c r="K863" s="4"/>
      <c r="L863" s="4"/>
      <c r="M863" s="4"/>
      <c r="N863" s="4"/>
      <c r="T863" s="98">
        <v>0.126</v>
      </c>
    </row>
    <row r="864" spans="1:30" s="2" customFormat="1" ht="12.75" x14ac:dyDescent="0.2">
      <c r="A864" s="39">
        <v>820</v>
      </c>
      <c r="B864" s="40" t="s">
        <v>3993</v>
      </c>
      <c r="C864" s="33" t="s">
        <v>3992</v>
      </c>
      <c r="D864" s="57">
        <v>0.56799999999999995</v>
      </c>
      <c r="E864" s="33" t="s">
        <v>33</v>
      </c>
      <c r="F864" s="57" t="s">
        <v>2147</v>
      </c>
      <c r="G864" s="33" t="s">
        <v>3994</v>
      </c>
      <c r="H864" s="42"/>
      <c r="I864" s="4"/>
      <c r="J864" s="57">
        <v>0.56799999999999995</v>
      </c>
      <c r="K864" s="4"/>
      <c r="L864" s="4"/>
      <c r="M864" s="4"/>
      <c r="N864" s="4"/>
      <c r="AD864" s="2">
        <f>J864</f>
        <v>0.56799999999999995</v>
      </c>
    </row>
    <row r="865" spans="1:18" s="2" customFormat="1" ht="25.5" x14ac:dyDescent="0.2">
      <c r="A865" s="39">
        <v>821</v>
      </c>
      <c r="B865" s="40" t="s">
        <v>4114</v>
      </c>
      <c r="C865" s="33" t="s">
        <v>4115</v>
      </c>
      <c r="D865" s="57">
        <v>0.88500000000000001</v>
      </c>
      <c r="E865" s="33" t="s">
        <v>909</v>
      </c>
      <c r="F865" s="57" t="s">
        <v>2301</v>
      </c>
      <c r="G865" s="33"/>
      <c r="H865" s="42"/>
      <c r="I865" s="4"/>
      <c r="J865" s="8"/>
      <c r="K865" s="4"/>
      <c r="L865" s="4"/>
      <c r="M865" s="57">
        <v>0.88500000000000001</v>
      </c>
      <c r="N865" s="4"/>
    </row>
    <row r="866" spans="1:18" s="2" customFormat="1" ht="25.5" x14ac:dyDescent="0.2">
      <c r="A866" s="39">
        <v>822</v>
      </c>
      <c r="B866" s="40" t="s">
        <v>4116</v>
      </c>
      <c r="C866" s="54" t="s">
        <v>4117</v>
      </c>
      <c r="D866" s="75">
        <v>0.27400000000000002</v>
      </c>
      <c r="E866" s="33" t="s">
        <v>909</v>
      </c>
      <c r="F866" s="57" t="s">
        <v>2301</v>
      </c>
      <c r="G866" s="33"/>
      <c r="H866" s="42"/>
      <c r="I866" s="4"/>
      <c r="J866" s="8"/>
      <c r="K866" s="4"/>
      <c r="L866" s="4"/>
      <c r="M866" s="75">
        <v>0.27400000000000002</v>
      </c>
      <c r="N866" s="4"/>
    </row>
    <row r="867" spans="1:18" s="2" customFormat="1" ht="12.75" x14ac:dyDescent="0.2">
      <c r="A867" s="39">
        <v>823</v>
      </c>
      <c r="B867" s="40" t="s">
        <v>4119</v>
      </c>
      <c r="C867" s="54" t="s">
        <v>4118</v>
      </c>
      <c r="D867" s="75">
        <v>0.16300000000000001</v>
      </c>
      <c r="E867" s="33" t="s">
        <v>909</v>
      </c>
      <c r="F867" s="57" t="s">
        <v>2301</v>
      </c>
      <c r="G867" s="33"/>
      <c r="H867" s="42"/>
      <c r="I867" s="4"/>
      <c r="J867" s="8"/>
      <c r="K867" s="4"/>
      <c r="L867" s="4"/>
      <c r="M867" s="75">
        <v>0.16300000000000001</v>
      </c>
      <c r="N867" s="4"/>
    </row>
    <row r="868" spans="1:18" s="2" customFormat="1" ht="25.5" x14ac:dyDescent="0.2">
      <c r="A868" s="39">
        <v>824</v>
      </c>
      <c r="B868" s="40" t="s">
        <v>4120</v>
      </c>
      <c r="C868" s="54" t="s">
        <v>4121</v>
      </c>
      <c r="D868" s="75">
        <v>0.14699999999999999</v>
      </c>
      <c r="E868" s="33" t="s">
        <v>909</v>
      </c>
      <c r="F868" s="57" t="s">
        <v>2301</v>
      </c>
      <c r="G868" s="33"/>
      <c r="H868" s="42"/>
      <c r="I868" s="4"/>
      <c r="J868" s="8"/>
      <c r="K868" s="4"/>
      <c r="L868" s="4"/>
      <c r="M868" s="75">
        <v>0.14699999999999999</v>
      </c>
      <c r="N868" s="4"/>
    </row>
    <row r="869" spans="1:18" s="2" customFormat="1" ht="12.75" x14ac:dyDescent="0.2">
      <c r="A869" s="39">
        <v>825</v>
      </c>
      <c r="B869" s="40" t="s">
        <v>4122</v>
      </c>
      <c r="C869" s="54" t="s">
        <v>4123</v>
      </c>
      <c r="D869" s="75">
        <v>0.84499999999999997</v>
      </c>
      <c r="E869" s="33" t="s">
        <v>909</v>
      </c>
      <c r="F869" s="57" t="s">
        <v>2301</v>
      </c>
      <c r="G869" s="33"/>
      <c r="H869" s="42"/>
      <c r="I869" s="4"/>
      <c r="J869" s="8"/>
      <c r="K869" s="4"/>
      <c r="L869" s="4"/>
      <c r="M869" s="75">
        <v>0.84499999999999997</v>
      </c>
      <c r="N869" s="4"/>
    </row>
    <row r="870" spans="1:18" s="2" customFormat="1" ht="12.75" x14ac:dyDescent="0.2">
      <c r="A870" s="39">
        <v>826</v>
      </c>
      <c r="B870" s="40" t="s">
        <v>4124</v>
      </c>
      <c r="C870" s="54" t="s">
        <v>4156</v>
      </c>
      <c r="D870" s="75">
        <v>0.18</v>
      </c>
      <c r="E870" s="33" t="s">
        <v>951</v>
      </c>
      <c r="F870" s="57" t="s">
        <v>2301</v>
      </c>
      <c r="G870" s="33"/>
      <c r="H870" s="42"/>
      <c r="I870" s="4"/>
      <c r="J870" s="8"/>
      <c r="K870" s="4"/>
      <c r="L870" s="4"/>
      <c r="M870" s="4"/>
      <c r="N870" s="4"/>
      <c r="R870" s="75">
        <v>0.18</v>
      </c>
    </row>
    <row r="871" spans="1:18" s="2" customFormat="1" ht="25.5" x14ac:dyDescent="0.2">
      <c r="A871" s="39">
        <v>827</v>
      </c>
      <c r="B871" s="40" t="s">
        <v>4126</v>
      </c>
      <c r="C871" s="54" t="s">
        <v>4125</v>
      </c>
      <c r="D871" s="75">
        <v>0.79800000000000004</v>
      </c>
      <c r="E871" s="33" t="s">
        <v>951</v>
      </c>
      <c r="F871" s="57" t="s">
        <v>2301</v>
      </c>
      <c r="G871" s="33"/>
      <c r="H871" s="42"/>
      <c r="I871" s="4"/>
      <c r="J871" s="8"/>
      <c r="K871" s="4"/>
      <c r="L871" s="4"/>
      <c r="M871" s="4"/>
      <c r="N871" s="4"/>
      <c r="R871" s="75">
        <v>0.79800000000000004</v>
      </c>
    </row>
    <row r="872" spans="1:18" s="2" customFormat="1" ht="12.75" x14ac:dyDescent="0.2">
      <c r="A872" s="39">
        <v>828</v>
      </c>
      <c r="B872" s="40" t="s">
        <v>4128</v>
      </c>
      <c r="C872" s="33" t="s">
        <v>4133</v>
      </c>
      <c r="D872" s="57">
        <v>0.80500000000000005</v>
      </c>
      <c r="E872" s="33" t="s">
        <v>10</v>
      </c>
      <c r="F872" s="57" t="s">
        <v>2301</v>
      </c>
      <c r="G872" s="33"/>
      <c r="H872" s="42"/>
      <c r="I872" s="4"/>
      <c r="J872" s="8"/>
      <c r="K872" s="4"/>
      <c r="L872" s="4"/>
      <c r="M872" s="4"/>
      <c r="N872" s="4"/>
      <c r="O872" s="57">
        <v>0.80500000000000005</v>
      </c>
    </row>
    <row r="873" spans="1:18" s="2" customFormat="1" ht="12.75" x14ac:dyDescent="0.2">
      <c r="A873" s="39">
        <v>829</v>
      </c>
      <c r="B873" s="40" t="s">
        <v>4129</v>
      </c>
      <c r="C873" s="33" t="s">
        <v>4131</v>
      </c>
      <c r="D873" s="57">
        <v>0.35499999999999998</v>
      </c>
      <c r="E873" s="33" t="s">
        <v>37</v>
      </c>
      <c r="F873" s="57" t="s">
        <v>2301</v>
      </c>
      <c r="G873" s="33"/>
      <c r="H873" s="42"/>
      <c r="I873" s="4"/>
      <c r="J873" s="8"/>
      <c r="K873" s="4"/>
      <c r="L873" s="57">
        <v>0.35499999999999998</v>
      </c>
      <c r="M873" s="4"/>
      <c r="N873" s="4"/>
    </row>
    <row r="874" spans="1:18" s="2" customFormat="1" ht="12.75" x14ac:dyDescent="0.2">
      <c r="A874" s="39">
        <v>830</v>
      </c>
      <c r="B874" s="40" t="s">
        <v>4130</v>
      </c>
      <c r="C874" s="33" t="s">
        <v>4132</v>
      </c>
      <c r="D874" s="57">
        <v>9.6000000000000002E-2</v>
      </c>
      <c r="E874" s="33" t="s">
        <v>37</v>
      </c>
      <c r="F874" s="57" t="s">
        <v>2301</v>
      </c>
      <c r="G874" s="33"/>
      <c r="H874" s="42"/>
      <c r="I874" s="4"/>
      <c r="J874" s="8"/>
      <c r="K874" s="4"/>
      <c r="L874" s="57">
        <v>9.6000000000000002E-2</v>
      </c>
      <c r="M874" s="4"/>
      <c r="N874" s="4"/>
    </row>
    <row r="875" spans="1:18" s="2" customFormat="1" ht="12.75" x14ac:dyDescent="0.2">
      <c r="A875" s="39">
        <v>831</v>
      </c>
      <c r="B875" s="40" t="s">
        <v>4135</v>
      </c>
      <c r="C875" s="33" t="s">
        <v>4134</v>
      </c>
      <c r="D875" s="57">
        <v>0.23400000000000001</v>
      </c>
      <c r="E875" s="33" t="s">
        <v>37</v>
      </c>
      <c r="F875" s="57" t="s">
        <v>2147</v>
      </c>
      <c r="G875" s="33"/>
      <c r="H875" s="42"/>
      <c r="I875" s="4"/>
      <c r="J875" s="8"/>
      <c r="K875" s="4"/>
      <c r="L875" s="57">
        <v>0.23400000000000001</v>
      </c>
      <c r="M875" s="4"/>
      <c r="N875" s="4"/>
    </row>
    <row r="876" spans="1:18" s="2" customFormat="1" ht="25.5" x14ac:dyDescent="0.2">
      <c r="A876" s="39">
        <v>832</v>
      </c>
      <c r="B876" s="40" t="s">
        <v>4143</v>
      </c>
      <c r="C876" s="33" t="s">
        <v>4136</v>
      </c>
      <c r="D876" s="57">
        <v>0.52</v>
      </c>
      <c r="E876" s="33" t="s">
        <v>37</v>
      </c>
      <c r="F876" s="57" t="s">
        <v>2301</v>
      </c>
      <c r="G876" s="33"/>
      <c r="H876" s="42"/>
      <c r="I876" s="4"/>
      <c r="J876" s="8"/>
      <c r="K876" s="4"/>
      <c r="L876" s="57">
        <v>0.52</v>
      </c>
      <c r="M876" s="4"/>
      <c r="N876" s="4"/>
    </row>
    <row r="877" spans="1:18" s="2" customFormat="1" ht="12.75" x14ac:dyDescent="0.2">
      <c r="A877" s="39">
        <v>833</v>
      </c>
      <c r="B877" s="40" t="s">
        <v>4145</v>
      </c>
      <c r="C877" s="33" t="s">
        <v>4144</v>
      </c>
      <c r="D877" s="57">
        <v>0.22</v>
      </c>
      <c r="E877" s="33" t="s">
        <v>33</v>
      </c>
      <c r="F877" s="57" t="s">
        <v>2301</v>
      </c>
      <c r="G877" s="33"/>
      <c r="H877" s="42"/>
      <c r="I877" s="4"/>
      <c r="J877" s="57">
        <v>0.22</v>
      </c>
      <c r="K877" s="4"/>
      <c r="L877" s="4"/>
      <c r="M877" s="4"/>
      <c r="N877" s="4"/>
    </row>
    <row r="878" spans="1:18" s="2" customFormat="1" ht="12.75" x14ac:dyDescent="0.2">
      <c r="A878" s="39">
        <v>834</v>
      </c>
      <c r="B878" s="40" t="s">
        <v>4147</v>
      </c>
      <c r="C878" s="33" t="s">
        <v>4146</v>
      </c>
      <c r="D878" s="75">
        <v>0.24</v>
      </c>
      <c r="E878" s="33" t="s">
        <v>33</v>
      </c>
      <c r="F878" s="57" t="s">
        <v>2301</v>
      </c>
      <c r="G878" s="33"/>
      <c r="H878" s="42"/>
      <c r="I878" s="4"/>
      <c r="J878" s="75">
        <v>0.24</v>
      </c>
      <c r="K878" s="4"/>
      <c r="L878" s="4"/>
      <c r="M878" s="4"/>
      <c r="N878" s="4"/>
    </row>
    <row r="879" spans="1:18" s="2" customFormat="1" ht="12.75" x14ac:dyDescent="0.2">
      <c r="A879" s="39">
        <v>835</v>
      </c>
      <c r="B879" s="40" t="s">
        <v>4149</v>
      </c>
      <c r="C879" s="54" t="s">
        <v>4148</v>
      </c>
      <c r="D879" s="75">
        <v>0.7</v>
      </c>
      <c r="E879" s="33" t="s">
        <v>33</v>
      </c>
      <c r="F879" s="57" t="s">
        <v>2301</v>
      </c>
      <c r="G879" s="33"/>
      <c r="H879" s="42"/>
      <c r="I879" s="4"/>
      <c r="J879" s="75">
        <v>0.7</v>
      </c>
      <c r="K879" s="4"/>
      <c r="L879" s="4"/>
      <c r="M879" s="4"/>
      <c r="N879" s="4"/>
    </row>
    <row r="880" spans="1:18" s="2" customFormat="1" ht="12.75" x14ac:dyDescent="0.2">
      <c r="A880" s="39">
        <v>836</v>
      </c>
      <c r="B880" s="40" t="s">
        <v>4151</v>
      </c>
      <c r="C880" s="54" t="s">
        <v>4150</v>
      </c>
      <c r="D880" s="75">
        <v>0.2</v>
      </c>
      <c r="E880" s="33" t="s">
        <v>33</v>
      </c>
      <c r="F880" s="57" t="s">
        <v>2301</v>
      </c>
      <c r="G880" s="33"/>
      <c r="H880" s="42"/>
      <c r="I880" s="4"/>
      <c r="J880" s="75">
        <v>0.2</v>
      </c>
      <c r="K880" s="4"/>
      <c r="L880" s="4"/>
      <c r="M880" s="4"/>
      <c r="N880" s="4"/>
    </row>
    <row r="881" spans="1:26" s="2" customFormat="1" ht="12.75" x14ac:dyDescent="0.2">
      <c r="A881" s="39">
        <v>837</v>
      </c>
      <c r="B881" s="40" t="s">
        <v>4153</v>
      </c>
      <c r="C881" s="54" t="s">
        <v>4152</v>
      </c>
      <c r="D881" s="75">
        <v>0.18</v>
      </c>
      <c r="E881" s="33" t="s">
        <v>33</v>
      </c>
      <c r="F881" s="57" t="s">
        <v>2301</v>
      </c>
      <c r="G881" s="33"/>
      <c r="H881" s="42"/>
      <c r="I881" s="4"/>
      <c r="J881" s="75">
        <v>0.18</v>
      </c>
      <c r="K881" s="4"/>
      <c r="L881" s="4"/>
      <c r="M881" s="4"/>
      <c r="N881" s="4"/>
    </row>
    <row r="882" spans="1:26" s="2" customFormat="1" ht="12.75" x14ac:dyDescent="0.2">
      <c r="A882" s="39">
        <v>838</v>
      </c>
      <c r="B882" s="40" t="s">
        <v>4155</v>
      </c>
      <c r="C882" s="54" t="s">
        <v>4154</v>
      </c>
      <c r="D882" s="75">
        <v>0.12</v>
      </c>
      <c r="E882" s="33" t="s">
        <v>33</v>
      </c>
      <c r="F882" s="57" t="s">
        <v>2301</v>
      </c>
      <c r="G882" s="33"/>
      <c r="H882" s="42"/>
      <c r="I882" s="4"/>
      <c r="J882" s="75">
        <v>0.12</v>
      </c>
      <c r="K882" s="4"/>
      <c r="L882" s="4"/>
      <c r="M882" s="4"/>
      <c r="N882" s="4"/>
    </row>
    <row r="883" spans="1:26" s="2" customFormat="1" ht="12.75" x14ac:dyDescent="0.2">
      <c r="A883" s="39">
        <v>839</v>
      </c>
      <c r="B883" s="40" t="s">
        <v>4165</v>
      </c>
      <c r="C883" s="33" t="s">
        <v>4166</v>
      </c>
      <c r="D883" s="57">
        <v>0.15</v>
      </c>
      <c r="E883" s="33" t="s">
        <v>33</v>
      </c>
      <c r="F883" s="57" t="s">
        <v>2301</v>
      </c>
      <c r="G883" s="33"/>
      <c r="H883" s="42"/>
      <c r="I883" s="4"/>
      <c r="J883" s="57">
        <v>0.15</v>
      </c>
      <c r="K883" s="4"/>
      <c r="L883" s="4"/>
      <c r="M883" s="4"/>
      <c r="N883" s="4"/>
    </row>
    <row r="884" spans="1:26" s="2" customFormat="1" ht="12.75" x14ac:dyDescent="0.2">
      <c r="A884" s="39">
        <v>840</v>
      </c>
      <c r="B884" s="40" t="s">
        <v>4168</v>
      </c>
      <c r="C884" s="33" t="s">
        <v>4167</v>
      </c>
      <c r="D884" s="57">
        <v>0.08</v>
      </c>
      <c r="E884" s="33" t="s">
        <v>16</v>
      </c>
      <c r="F884" s="57" t="s">
        <v>2301</v>
      </c>
      <c r="G884" s="33"/>
      <c r="H884" s="42"/>
      <c r="I884" s="57">
        <v>0.08</v>
      </c>
      <c r="J884" s="8"/>
      <c r="K884" s="4"/>
      <c r="L884" s="4"/>
      <c r="M884" s="4"/>
      <c r="N884" s="4"/>
    </row>
    <row r="885" spans="1:26" s="2" customFormat="1" ht="12.75" x14ac:dyDescent="0.2">
      <c r="A885" s="39">
        <v>841</v>
      </c>
      <c r="B885" s="40" t="s">
        <v>4169</v>
      </c>
      <c r="C885" s="33" t="s">
        <v>4172</v>
      </c>
      <c r="D885" s="57">
        <v>7.0000000000000007E-2</v>
      </c>
      <c r="E885" s="33" t="s">
        <v>16</v>
      </c>
      <c r="F885" s="57" t="s">
        <v>2301</v>
      </c>
      <c r="G885" s="33"/>
      <c r="H885" s="42"/>
      <c r="I885" s="57">
        <v>7.0000000000000007E-2</v>
      </c>
      <c r="J885" s="8"/>
      <c r="K885" s="4"/>
      <c r="L885" s="4"/>
      <c r="M885" s="4"/>
      <c r="N885" s="4"/>
    </row>
    <row r="886" spans="1:26" s="2" customFormat="1" ht="12.75" x14ac:dyDescent="0.2">
      <c r="A886" s="39">
        <v>842</v>
      </c>
      <c r="B886" s="40" t="s">
        <v>4171</v>
      </c>
      <c r="C886" s="33" t="s">
        <v>4170</v>
      </c>
      <c r="D886" s="2">
        <v>0.15</v>
      </c>
      <c r="E886" s="33" t="s">
        <v>37</v>
      </c>
      <c r="F886" s="57" t="s">
        <v>2301</v>
      </c>
      <c r="G886" s="33"/>
      <c r="H886" s="42"/>
      <c r="I886" s="4"/>
      <c r="J886" s="8"/>
      <c r="K886" s="4"/>
      <c r="L886" s="57">
        <v>0.15</v>
      </c>
      <c r="M886" s="4"/>
      <c r="N886" s="4"/>
    </row>
    <row r="887" spans="1:26" s="2" customFormat="1" ht="12.75" x14ac:dyDescent="0.2">
      <c r="A887" s="128" t="s">
        <v>2153</v>
      </c>
      <c r="B887" s="128"/>
      <c r="C887" s="128"/>
      <c r="D887" s="22">
        <f>SUM(D5:D886)</f>
        <v>1117.1522319069861</v>
      </c>
      <c r="E887" s="6"/>
      <c r="F887" s="4"/>
      <c r="G887" s="6"/>
      <c r="H887" s="4"/>
      <c r="I887" s="22">
        <f t="shared" ref="I887:T887" si="0">SUM(I5:I886)</f>
        <v>5.3943408042581993</v>
      </c>
      <c r="J887" s="22">
        <f t="shared" si="0"/>
        <v>135.57857991126102</v>
      </c>
      <c r="K887" s="22">
        <f t="shared" si="0"/>
        <v>79.217984675835254</v>
      </c>
      <c r="L887" s="22">
        <f t="shared" si="0"/>
        <v>100.91320248625972</v>
      </c>
      <c r="M887" s="22">
        <f t="shared" si="0"/>
        <v>131.22425415544302</v>
      </c>
      <c r="N887" s="22">
        <f t="shared" si="0"/>
        <v>124.81461739585302</v>
      </c>
      <c r="O887" s="22">
        <f t="shared" si="0"/>
        <v>172.6687992949812</v>
      </c>
      <c r="P887" s="22">
        <f t="shared" si="0"/>
        <v>78.888000000000019</v>
      </c>
      <c r="Q887" s="22">
        <f t="shared" si="0"/>
        <v>64.027320829158</v>
      </c>
      <c r="R887" s="22">
        <f t="shared" si="0"/>
        <v>108.60033363769702</v>
      </c>
      <c r="S887" s="22">
        <f t="shared" si="0"/>
        <v>75.561005686420401</v>
      </c>
      <c r="T887" s="97">
        <f t="shared" si="0"/>
        <v>40.113000000000007</v>
      </c>
      <c r="X887" s="2">
        <f>SUM(X5:X886)</f>
        <v>0.56034080425819999</v>
      </c>
      <c r="Y887" s="2">
        <f>SUM(Y5:Y886)</f>
        <v>3.4250000000000003</v>
      </c>
      <c r="Z887" s="2">
        <f>SUM(Z5:Z886)</f>
        <v>0</v>
      </c>
    </row>
    <row r="888" spans="1:26" s="2" customFormat="1" ht="12.75" x14ac:dyDescent="0.2">
      <c r="A888" s="4"/>
      <c r="B888" s="4"/>
      <c r="C888" s="3"/>
      <c r="D888" s="5"/>
      <c r="E888" s="6"/>
      <c r="F888" s="4"/>
      <c r="G888" s="6"/>
      <c r="H888" s="10"/>
      <c r="I888" s="11"/>
      <c r="J888" s="5"/>
      <c r="K888" s="4"/>
      <c r="L888" s="4"/>
      <c r="M888" s="4"/>
      <c r="N888" s="4"/>
    </row>
    <row r="889" spans="1:26" s="2" customFormat="1" ht="12.75" x14ac:dyDescent="0.2">
      <c r="A889" s="4"/>
      <c r="B889" s="4"/>
      <c r="C889" s="3"/>
      <c r="D889" s="5"/>
      <c r="E889" s="6"/>
      <c r="F889" s="4"/>
      <c r="G889" s="6"/>
      <c r="H889" s="12"/>
      <c r="I889" s="11"/>
      <c r="J889" s="4"/>
      <c r="K889" s="4"/>
      <c r="L889" s="4"/>
      <c r="M889" s="4"/>
      <c r="N889" s="4"/>
    </row>
    <row r="890" spans="1:26" s="2" customFormat="1" ht="12.75" x14ac:dyDescent="0.2">
      <c r="A890" s="129" t="s">
        <v>4192</v>
      </c>
      <c r="B890" s="129"/>
      <c r="C890" s="129"/>
      <c r="D890" s="129"/>
      <c r="E890" s="129"/>
      <c r="F890" s="129"/>
      <c r="G890" s="129"/>
      <c r="H890" s="4"/>
      <c r="I890" s="4"/>
      <c r="J890" s="4"/>
      <c r="K890" s="4"/>
      <c r="L890" s="4"/>
      <c r="M890" s="4"/>
      <c r="N890" s="4"/>
      <c r="O890" s="4"/>
    </row>
    <row r="891" spans="1:26" s="2" customFormat="1" ht="12.75" x14ac:dyDescent="0.2">
      <c r="A891" s="4"/>
      <c r="B891" s="4"/>
      <c r="C891" s="3"/>
      <c r="D891" s="5"/>
      <c r="E891" s="6"/>
      <c r="F891" s="4"/>
      <c r="G891" s="6"/>
      <c r="H891" s="4"/>
      <c r="I891" s="4"/>
      <c r="J891" s="4"/>
      <c r="K891" s="4"/>
      <c r="L891" s="4"/>
      <c r="M891" s="4"/>
      <c r="N891" s="4"/>
      <c r="O891" s="4"/>
      <c r="P891" s="4"/>
    </row>
    <row r="892" spans="1:26" s="2" customFormat="1" ht="12.75" x14ac:dyDescent="0.2">
      <c r="A892" s="4"/>
      <c r="B892" s="4"/>
      <c r="C892" s="3"/>
      <c r="D892" s="5"/>
      <c r="E892" s="6"/>
      <c r="F892" s="4"/>
      <c r="G892" s="6"/>
      <c r="H892" s="4"/>
      <c r="I892" s="4"/>
      <c r="J892" s="4"/>
      <c r="K892" s="4"/>
      <c r="L892" s="4"/>
      <c r="M892" s="4"/>
      <c r="N892" s="4"/>
      <c r="O892" s="4"/>
      <c r="P892" s="4"/>
      <c r="Q892" s="4"/>
    </row>
    <row r="893" spans="1:26" s="2" customFormat="1" ht="12.75" x14ac:dyDescent="0.2">
      <c r="A893" s="4"/>
      <c r="B893" s="4"/>
      <c r="C893" s="3"/>
      <c r="D893" s="5"/>
      <c r="E893" s="6"/>
      <c r="F893" s="4"/>
      <c r="G893" s="6"/>
      <c r="H893" s="4"/>
      <c r="I893" s="4"/>
      <c r="J893" s="4"/>
      <c r="K893" s="4"/>
      <c r="L893" s="4"/>
      <c r="M893" s="4"/>
      <c r="N893" s="4"/>
      <c r="O893" s="4"/>
      <c r="P893" s="4"/>
      <c r="Q893" s="4"/>
    </row>
    <row r="894" spans="1:26" s="2" customFormat="1" ht="12.75" x14ac:dyDescent="0.2">
      <c r="A894" s="4"/>
      <c r="B894" s="4"/>
      <c r="C894" s="3"/>
      <c r="D894" s="5"/>
      <c r="E894" s="6"/>
      <c r="F894" s="4"/>
      <c r="G894" s="6"/>
      <c r="H894" s="4"/>
      <c r="I894" s="4"/>
      <c r="J894" s="4"/>
      <c r="K894" s="4"/>
      <c r="L894" s="4"/>
      <c r="M894" s="4"/>
      <c r="N894" s="4"/>
      <c r="O894" s="4"/>
      <c r="P894" s="4"/>
      <c r="Q894" s="4"/>
    </row>
    <row r="895" spans="1:26" s="2" customFormat="1" ht="12.75" x14ac:dyDescent="0.2">
      <c r="A895" s="4"/>
      <c r="B895" s="4"/>
      <c r="C895" s="3"/>
      <c r="D895" s="5"/>
      <c r="E895" s="6"/>
      <c r="F895" s="4"/>
      <c r="G895" s="6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26" s="2" customFormat="1" ht="12.75" x14ac:dyDescent="0.2">
      <c r="A896" s="4"/>
      <c r="B896" s="4"/>
      <c r="C896" s="3"/>
      <c r="D896" s="5"/>
      <c r="E896" s="6"/>
      <c r="F896" s="4"/>
      <c r="G896" s="6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20" s="2" customFormat="1" ht="12.75" x14ac:dyDescent="0.2">
      <c r="A897" s="4"/>
      <c r="B897" s="4"/>
      <c r="C897" s="3"/>
      <c r="D897" s="5"/>
      <c r="E897" s="6"/>
      <c r="F897" s="4"/>
      <c r="G897" s="6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20" s="2" customFormat="1" ht="12.75" x14ac:dyDescent="0.2">
      <c r="A898" s="4"/>
      <c r="B898" s="4"/>
      <c r="C898" s="3"/>
      <c r="D898" s="5"/>
      <c r="E898" s="6"/>
      <c r="F898" s="4"/>
      <c r="G898" s="6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 spans="1:20" s="2" customFormat="1" ht="12.75" x14ac:dyDescent="0.2">
      <c r="A899" s="4"/>
      <c r="B899" s="4"/>
      <c r="C899" s="3"/>
      <c r="D899" s="5"/>
      <c r="E899" s="6"/>
      <c r="F899" s="4"/>
      <c r="G899" s="6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 spans="1:20" s="2" customFormat="1" ht="12.75" x14ac:dyDescent="0.2">
      <c r="A900" s="4"/>
      <c r="B900" s="4"/>
      <c r="C900" s="3"/>
      <c r="D900" s="5"/>
      <c r="E900" s="6"/>
      <c r="F900" s="4"/>
      <c r="G900" s="6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</sheetData>
  <mergeCells count="209">
    <mergeCell ref="Y3:AC4"/>
    <mergeCell ref="E814:E816"/>
    <mergeCell ref="C814:C816"/>
    <mergeCell ref="B814:B816"/>
    <mergeCell ref="A814:A816"/>
    <mergeCell ref="E817:E818"/>
    <mergeCell ref="C817:C818"/>
    <mergeCell ref="B817:B818"/>
    <mergeCell ref="A817:A818"/>
    <mergeCell ref="E766:E767"/>
    <mergeCell ref="C766:C767"/>
    <mergeCell ref="B766:B767"/>
    <mergeCell ref="A766:A767"/>
    <mergeCell ref="C776:C777"/>
    <mergeCell ref="B776:B777"/>
    <mergeCell ref="A776:A777"/>
    <mergeCell ref="E776:E777"/>
    <mergeCell ref="E720:E721"/>
    <mergeCell ref="C720:C721"/>
    <mergeCell ref="B720:B721"/>
    <mergeCell ref="A720:A721"/>
    <mergeCell ref="E612:E613"/>
    <mergeCell ref="C612:C613"/>
    <mergeCell ref="B612:B613"/>
    <mergeCell ref="A580:A581"/>
    <mergeCell ref="B580:B581"/>
    <mergeCell ref="C580:C581"/>
    <mergeCell ref="E580:E581"/>
    <mergeCell ref="E632:E633"/>
    <mergeCell ref="C632:C633"/>
    <mergeCell ref="B632:B633"/>
    <mergeCell ref="A632:A633"/>
    <mergeCell ref="B532:B533"/>
    <mergeCell ref="A532:A533"/>
    <mergeCell ref="A612:A613"/>
    <mergeCell ref="E614:E615"/>
    <mergeCell ref="C614:C615"/>
    <mergeCell ref="B614:B615"/>
    <mergeCell ref="A614:A615"/>
    <mergeCell ref="E594:E595"/>
    <mergeCell ref="C594:C595"/>
    <mergeCell ref="B594:B595"/>
    <mergeCell ref="A594:A595"/>
    <mergeCell ref="C477:C478"/>
    <mergeCell ref="B477:B478"/>
    <mergeCell ref="A477:A478"/>
    <mergeCell ref="C544:C545"/>
    <mergeCell ref="B544:B545"/>
    <mergeCell ref="A544:A545"/>
    <mergeCell ref="C265:C266"/>
    <mergeCell ref="B265:B266"/>
    <mergeCell ref="A265:A266"/>
    <mergeCell ref="C412:C413"/>
    <mergeCell ref="B412:B413"/>
    <mergeCell ref="A412:A413"/>
    <mergeCell ref="C468:C469"/>
    <mergeCell ref="B468:B469"/>
    <mergeCell ref="A468:A469"/>
    <mergeCell ref="C407:C408"/>
    <mergeCell ref="B407:B408"/>
    <mergeCell ref="A407:A408"/>
    <mergeCell ref="C409:C410"/>
    <mergeCell ref="B409:B410"/>
    <mergeCell ref="A409:A410"/>
    <mergeCell ref="C244:C245"/>
    <mergeCell ref="B244:B245"/>
    <mergeCell ref="A244:A245"/>
    <mergeCell ref="E247:E248"/>
    <mergeCell ref="C247:C248"/>
    <mergeCell ref="B247:B248"/>
    <mergeCell ref="A247:A248"/>
    <mergeCell ref="E205:E206"/>
    <mergeCell ref="C205:C206"/>
    <mergeCell ref="B205:B206"/>
    <mergeCell ref="A205:A206"/>
    <mergeCell ref="E239:E240"/>
    <mergeCell ref="C239:C240"/>
    <mergeCell ref="B239:B240"/>
    <mergeCell ref="A239:A240"/>
    <mergeCell ref="E409:E410"/>
    <mergeCell ref="C200:C201"/>
    <mergeCell ref="B200:B201"/>
    <mergeCell ref="A200:A201"/>
    <mergeCell ref="E202:E203"/>
    <mergeCell ref="C202:C203"/>
    <mergeCell ref="B202:B203"/>
    <mergeCell ref="A202:A203"/>
    <mergeCell ref="E154:E155"/>
    <mergeCell ref="C154:C155"/>
    <mergeCell ref="B154:B155"/>
    <mergeCell ref="A154:A155"/>
    <mergeCell ref="E179:E180"/>
    <mergeCell ref="C179:C180"/>
    <mergeCell ref="B179:B180"/>
    <mergeCell ref="A179:A180"/>
    <mergeCell ref="C143:C144"/>
    <mergeCell ref="B143:B144"/>
    <mergeCell ref="A143:A144"/>
    <mergeCell ref="A63:A64"/>
    <mergeCell ref="B63:B64"/>
    <mergeCell ref="C63:C64"/>
    <mergeCell ref="E63:E64"/>
    <mergeCell ref="E79:E80"/>
    <mergeCell ref="C79:C80"/>
    <mergeCell ref="B79:B80"/>
    <mergeCell ref="A79:A80"/>
    <mergeCell ref="B37:B39"/>
    <mergeCell ref="A61:A62"/>
    <mergeCell ref="B61:B62"/>
    <mergeCell ref="C61:C62"/>
    <mergeCell ref="E61:E62"/>
    <mergeCell ref="C54:C55"/>
    <mergeCell ref="B54:B55"/>
    <mergeCell ref="A54:A55"/>
    <mergeCell ref="E54:E55"/>
    <mergeCell ref="A58:A60"/>
    <mergeCell ref="B58:B60"/>
    <mergeCell ref="C58:C60"/>
    <mergeCell ref="E58:E60"/>
    <mergeCell ref="C15:C17"/>
    <mergeCell ref="F24:F25"/>
    <mergeCell ref="A26:A30"/>
    <mergeCell ref="B26:B30"/>
    <mergeCell ref="C26:C30"/>
    <mergeCell ref="E26:E30"/>
    <mergeCell ref="A42:A44"/>
    <mergeCell ref="E45:E46"/>
    <mergeCell ref="C45:C46"/>
    <mergeCell ref="B45:B46"/>
    <mergeCell ref="A45:A46"/>
    <mergeCell ref="E37:E39"/>
    <mergeCell ref="E42:E44"/>
    <mergeCell ref="C42:C44"/>
    <mergeCell ref="B42:B44"/>
    <mergeCell ref="A24:A25"/>
    <mergeCell ref="B24:B25"/>
    <mergeCell ref="C24:C25"/>
    <mergeCell ref="E24:E25"/>
    <mergeCell ref="D24:D25"/>
    <mergeCell ref="A34:A35"/>
    <mergeCell ref="B34:B35"/>
    <mergeCell ref="C34:C35"/>
    <mergeCell ref="A37:A39"/>
    <mergeCell ref="A887:C887"/>
    <mergeCell ref="A890:G890"/>
    <mergeCell ref="E324:E325"/>
    <mergeCell ref="C324:C325"/>
    <mergeCell ref="B324:B325"/>
    <mergeCell ref="A324:A325"/>
    <mergeCell ref="E376:E377"/>
    <mergeCell ref="C376:C377"/>
    <mergeCell ref="B376:B377"/>
    <mergeCell ref="A376:A377"/>
    <mergeCell ref="E397:E398"/>
    <mergeCell ref="C397:C398"/>
    <mergeCell ref="B397:B398"/>
    <mergeCell ref="A397:A398"/>
    <mergeCell ref="E407:E408"/>
    <mergeCell ref="E331:E332"/>
    <mergeCell ref="C331:C332"/>
    <mergeCell ref="B331:B332"/>
    <mergeCell ref="A331:A332"/>
    <mergeCell ref="C529:C530"/>
    <mergeCell ref="B529:B530"/>
    <mergeCell ref="A529:A530"/>
    <mergeCell ref="E532:E533"/>
    <mergeCell ref="C532:C533"/>
    <mergeCell ref="F1:G1"/>
    <mergeCell ref="A2:G2"/>
    <mergeCell ref="D501:D502"/>
    <mergeCell ref="G501:G502"/>
    <mergeCell ref="J501:J502"/>
    <mergeCell ref="A235:A236"/>
    <mergeCell ref="B235:B236"/>
    <mergeCell ref="C235:C236"/>
    <mergeCell ref="E235:E236"/>
    <mergeCell ref="A113:A114"/>
    <mergeCell ref="B113:B114"/>
    <mergeCell ref="C113:C114"/>
    <mergeCell ref="E113:E114"/>
    <mergeCell ref="F5:F6"/>
    <mergeCell ref="E5:E6"/>
    <mergeCell ref="C5:C6"/>
    <mergeCell ref="C37:C39"/>
    <mergeCell ref="B5:B6"/>
    <mergeCell ref="A5:A6"/>
    <mergeCell ref="A8:A9"/>
    <mergeCell ref="B8:B9"/>
    <mergeCell ref="C8:C9"/>
    <mergeCell ref="A15:A17"/>
    <mergeCell ref="B15:B17"/>
    <mergeCell ref="O24:O25"/>
    <mergeCell ref="E8:E9"/>
    <mergeCell ref="E15:E17"/>
    <mergeCell ref="J513:J514"/>
    <mergeCell ref="K513:K514"/>
    <mergeCell ref="D569:D570"/>
    <mergeCell ref="G569:G570"/>
    <mergeCell ref="E529:E530"/>
    <mergeCell ref="E544:E545"/>
    <mergeCell ref="E126:E127"/>
    <mergeCell ref="E143:E144"/>
    <mergeCell ref="E200:E201"/>
    <mergeCell ref="E244:E245"/>
    <mergeCell ref="E270:E271"/>
    <mergeCell ref="E265:E266"/>
    <mergeCell ref="E477:E478"/>
    <mergeCell ref="E412:E413"/>
    <mergeCell ref="E468:E469"/>
  </mergeCells>
  <phoneticPr fontId="5" type="noConversion"/>
  <pageMargins left="0.23611111111111099" right="3.9583333333333297E-2" top="0.35416666666666702" bottom="0.15763888888888899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812"/>
  <sheetViews>
    <sheetView tabSelected="1" zoomScale="75" zoomScaleNormal="75" workbookViewId="0">
      <selection activeCell="Y777" sqref="Y777"/>
    </sheetView>
  </sheetViews>
  <sheetFormatPr defaultRowHeight="15" x14ac:dyDescent="0.25"/>
  <cols>
    <col min="1" max="1" width="6.42578125" style="4" customWidth="1"/>
    <col min="2" max="2" width="9.140625" style="4" customWidth="1"/>
    <col min="3" max="3" width="38.42578125" style="6" customWidth="1"/>
    <col min="4" max="4" width="9.140625" style="4" customWidth="1"/>
    <col min="5" max="5" width="15.5703125" style="6" customWidth="1"/>
    <col min="6" max="6" width="18.140625" style="6" customWidth="1"/>
    <col min="7" max="7" width="9.85546875" style="4" customWidth="1"/>
    <col min="8" max="8" width="22.140625" style="6" customWidth="1"/>
    <col min="9" max="9" width="9.140625" style="4" customWidth="1"/>
    <col min="10" max="10" width="10.85546875" style="4" customWidth="1"/>
    <col min="11" max="11" width="7.5703125" style="4" customWidth="1"/>
    <col min="12" max="12" width="7" style="4" customWidth="1"/>
    <col min="13" max="14" width="8.140625" style="4" customWidth="1"/>
    <col min="15" max="15" width="7.42578125" style="4" customWidth="1"/>
    <col min="16" max="16" width="12.42578125" style="4" customWidth="1"/>
    <col min="17" max="17" width="7.5703125" style="4" customWidth="1"/>
    <col min="18" max="18" width="7.42578125" style="4" customWidth="1"/>
    <col min="19" max="19" width="8.85546875" style="4" customWidth="1"/>
    <col min="20" max="20" width="7.85546875" style="4" customWidth="1"/>
    <col min="21" max="23" width="9.140625" style="4" customWidth="1"/>
    <col min="24" max="24" width="16.140625" style="4" customWidth="1"/>
    <col min="25" max="1025" width="9.140625" style="4" customWidth="1"/>
  </cols>
  <sheetData>
    <row r="1" spans="1:21 1025:1025" ht="38.450000000000003" customHeight="1" x14ac:dyDescent="0.25">
      <c r="G1" s="131" t="s">
        <v>4157</v>
      </c>
      <c r="H1" s="131"/>
    </row>
    <row r="2" spans="1:21 1025:1025" x14ac:dyDescent="0.25">
      <c r="A2" s="130" t="s">
        <v>2154</v>
      </c>
      <c r="B2" s="130"/>
      <c r="C2" s="130"/>
      <c r="D2" s="130"/>
      <c r="E2" s="130"/>
      <c r="F2" s="130"/>
      <c r="G2" s="130"/>
      <c r="H2" s="130"/>
    </row>
    <row r="4" spans="1:21 1025:1025" ht="25.5" x14ac:dyDescent="0.25">
      <c r="A4" s="23" t="s">
        <v>1</v>
      </c>
      <c r="B4" s="23" t="s">
        <v>2155</v>
      </c>
      <c r="C4" s="23" t="s">
        <v>2156</v>
      </c>
      <c r="D4" s="23" t="s">
        <v>4</v>
      </c>
      <c r="E4" s="23" t="s">
        <v>2157</v>
      </c>
      <c r="F4" s="23" t="s">
        <v>5</v>
      </c>
      <c r="G4" s="23" t="s">
        <v>2158</v>
      </c>
      <c r="H4" s="24" t="s">
        <v>2159</v>
      </c>
      <c r="I4" s="23" t="s">
        <v>7</v>
      </c>
      <c r="J4" s="4" t="s">
        <v>4173</v>
      </c>
      <c r="K4" s="4" t="s">
        <v>4174</v>
      </c>
      <c r="L4" s="4" t="s">
        <v>4175</v>
      </c>
      <c r="M4" s="4" t="s">
        <v>4176</v>
      </c>
      <c r="N4" s="4" t="s">
        <v>4177</v>
      </c>
      <c r="O4" s="4" t="s">
        <v>4178</v>
      </c>
      <c r="P4" s="4" t="s">
        <v>4179</v>
      </c>
      <c r="Q4" s="4" t="s">
        <v>4180</v>
      </c>
      <c r="R4" s="4" t="s">
        <v>4181</v>
      </c>
      <c r="S4" s="4" t="s">
        <v>4182</v>
      </c>
      <c r="T4" s="4" t="s">
        <v>4183</v>
      </c>
      <c r="U4" s="4" t="s">
        <v>4184</v>
      </c>
    </row>
    <row r="5" spans="1:21 1025:1025" ht="25.5" x14ac:dyDescent="0.25">
      <c r="A5" s="23">
        <v>1</v>
      </c>
      <c r="B5" s="25" t="s">
        <v>2160</v>
      </c>
      <c r="C5" s="26" t="s">
        <v>2161</v>
      </c>
      <c r="D5" s="27">
        <v>0.22600000000000001</v>
      </c>
      <c r="E5" s="26" t="s">
        <v>2162</v>
      </c>
      <c r="F5" s="26" t="s">
        <v>33</v>
      </c>
      <c r="G5" s="23" t="s">
        <v>2163</v>
      </c>
      <c r="H5" s="28" t="s">
        <v>2164</v>
      </c>
      <c r="I5" s="29"/>
      <c r="K5" s="4">
        <v>0.22600000000000001</v>
      </c>
      <c r="AMK5"/>
    </row>
    <row r="6" spans="1:21 1025:1025" x14ac:dyDescent="0.25">
      <c r="A6" s="23">
        <v>2</v>
      </c>
      <c r="B6" s="25" t="s">
        <v>2165</v>
      </c>
      <c r="C6" s="26" t="s">
        <v>2166</v>
      </c>
      <c r="D6" s="27">
        <v>0.21099999999999999</v>
      </c>
      <c r="E6" s="26" t="s">
        <v>2162</v>
      </c>
      <c r="F6" s="26" t="s">
        <v>33</v>
      </c>
      <c r="G6" s="23" t="s">
        <v>2163</v>
      </c>
      <c r="H6" s="28" t="s">
        <v>2167</v>
      </c>
      <c r="I6" s="29"/>
      <c r="K6" s="4">
        <v>0.21099999999999999</v>
      </c>
      <c r="AMK6"/>
    </row>
    <row r="7" spans="1:21 1025:1025" s="1" customFormat="1" ht="12.75" x14ac:dyDescent="0.2">
      <c r="A7" s="23">
        <v>3</v>
      </c>
      <c r="B7" s="25" t="s">
        <v>2168</v>
      </c>
      <c r="C7" s="26" t="s">
        <v>2169</v>
      </c>
      <c r="D7" s="27">
        <v>0.85</v>
      </c>
      <c r="E7" s="26" t="s">
        <v>2162</v>
      </c>
      <c r="F7" s="26" t="s">
        <v>33</v>
      </c>
      <c r="G7" s="23" t="s">
        <v>2163</v>
      </c>
      <c r="H7" s="28" t="s">
        <v>2170</v>
      </c>
      <c r="I7" s="29"/>
      <c r="K7" s="1">
        <v>0.85</v>
      </c>
      <c r="R7" s="4"/>
    </row>
    <row r="8" spans="1:21 1025:1025" s="1" customFormat="1" ht="25.5" x14ac:dyDescent="0.2">
      <c r="A8" s="23">
        <v>4</v>
      </c>
      <c r="B8" s="25" t="s">
        <v>2171</v>
      </c>
      <c r="C8" s="26" t="s">
        <v>2172</v>
      </c>
      <c r="D8" s="27">
        <v>0.17699999999999999</v>
      </c>
      <c r="E8" s="106" t="s">
        <v>2162</v>
      </c>
      <c r="F8" s="26" t="s">
        <v>33</v>
      </c>
      <c r="G8" s="23" t="s">
        <v>2163</v>
      </c>
      <c r="H8" s="28"/>
      <c r="I8" s="29"/>
      <c r="K8" s="1">
        <v>0.17699999999999999</v>
      </c>
      <c r="R8" s="4"/>
    </row>
    <row r="9" spans="1:21 1025:1025" s="1" customFormat="1" ht="12.75" x14ac:dyDescent="0.2">
      <c r="A9" s="23">
        <v>5</v>
      </c>
      <c r="B9" s="25" t="s">
        <v>2173</v>
      </c>
      <c r="C9" s="26" t="s">
        <v>2174</v>
      </c>
      <c r="D9" s="27">
        <v>5.0999999999999997E-2</v>
      </c>
      <c r="E9" s="106" t="s">
        <v>2175</v>
      </c>
      <c r="F9" s="26" t="s">
        <v>33</v>
      </c>
      <c r="G9" s="23" t="s">
        <v>1219</v>
      </c>
      <c r="H9" s="28" t="s">
        <v>2176</v>
      </c>
      <c r="I9" s="29"/>
      <c r="K9" s="1">
        <v>5.0999999999999997E-2</v>
      </c>
      <c r="R9" s="4"/>
    </row>
    <row r="10" spans="1:21 1025:1025" s="1" customFormat="1" ht="12.75" x14ac:dyDescent="0.2">
      <c r="A10" s="23">
        <v>6</v>
      </c>
      <c r="B10" s="25" t="s">
        <v>2177</v>
      </c>
      <c r="C10" s="26" t="s">
        <v>2178</v>
      </c>
      <c r="D10" s="27">
        <v>0.58499999999999996</v>
      </c>
      <c r="E10" s="106" t="s">
        <v>2175</v>
      </c>
      <c r="F10" s="26" t="s">
        <v>33</v>
      </c>
      <c r="G10" s="23" t="s">
        <v>1219</v>
      </c>
      <c r="H10" s="28" t="s">
        <v>2179</v>
      </c>
      <c r="I10" s="29"/>
      <c r="K10" s="1">
        <v>0.58499999999999996</v>
      </c>
      <c r="R10" s="4"/>
    </row>
    <row r="11" spans="1:21 1025:1025" s="1" customFormat="1" ht="25.5" x14ac:dyDescent="0.2">
      <c r="A11" s="23">
        <v>7</v>
      </c>
      <c r="B11" s="25" t="s">
        <v>2180</v>
      </c>
      <c r="C11" s="26" t="s">
        <v>2181</v>
      </c>
      <c r="D11" s="27">
        <f>0.388+0.09</f>
        <v>0.47799999999999998</v>
      </c>
      <c r="E11" s="106" t="s">
        <v>2175</v>
      </c>
      <c r="F11" s="26" t="s">
        <v>33</v>
      </c>
      <c r="G11" s="23" t="s">
        <v>819</v>
      </c>
      <c r="H11" s="28" t="s">
        <v>2182</v>
      </c>
      <c r="I11" s="29"/>
      <c r="K11" s="1">
        <v>0.47799999999999998</v>
      </c>
      <c r="R11" s="4"/>
    </row>
    <row r="12" spans="1:21 1025:1025" s="1" customFormat="1" ht="12.75" x14ac:dyDescent="0.2">
      <c r="A12" s="132">
        <v>8</v>
      </c>
      <c r="B12" s="133" t="s">
        <v>2183</v>
      </c>
      <c r="C12" s="133" t="s">
        <v>2184</v>
      </c>
      <c r="D12" s="30">
        <f>0.298-D13</f>
        <v>0.14799999999999999</v>
      </c>
      <c r="E12" s="134" t="s">
        <v>2175</v>
      </c>
      <c r="F12" s="133" t="s">
        <v>33</v>
      </c>
      <c r="G12" s="132" t="s">
        <v>1219</v>
      </c>
      <c r="H12" s="28" t="s">
        <v>2185</v>
      </c>
      <c r="I12" s="29"/>
      <c r="K12" s="1">
        <v>0.14799999999999999</v>
      </c>
      <c r="R12" s="4"/>
    </row>
    <row r="13" spans="1:21 1025:1025" s="1" customFormat="1" ht="12.75" x14ac:dyDescent="0.2">
      <c r="A13" s="132"/>
      <c r="B13" s="133"/>
      <c r="C13" s="133"/>
      <c r="D13" s="27">
        <v>0.15</v>
      </c>
      <c r="E13" s="134"/>
      <c r="F13" s="133"/>
      <c r="G13" s="132"/>
      <c r="H13" s="28" t="s">
        <v>2186</v>
      </c>
      <c r="I13" s="29"/>
      <c r="K13" s="1">
        <v>0.15</v>
      </c>
      <c r="R13" s="4"/>
    </row>
    <row r="14" spans="1:21 1025:1025" s="1" customFormat="1" ht="12.75" x14ac:dyDescent="0.2">
      <c r="A14" s="23">
        <v>9</v>
      </c>
      <c r="B14" s="25" t="s">
        <v>2187</v>
      </c>
      <c r="C14" s="26" t="s">
        <v>2188</v>
      </c>
      <c r="D14" s="27">
        <v>0.17499999999999999</v>
      </c>
      <c r="E14" s="106" t="s">
        <v>2175</v>
      </c>
      <c r="F14" s="26" t="s">
        <v>33</v>
      </c>
      <c r="G14" s="23" t="s">
        <v>2163</v>
      </c>
      <c r="H14" s="28"/>
      <c r="I14" s="29"/>
      <c r="K14" s="1">
        <v>0.17499999999999999</v>
      </c>
      <c r="R14" s="4"/>
    </row>
    <row r="15" spans="1:21 1025:1025" s="1" customFormat="1" ht="25.5" x14ac:dyDescent="0.2">
      <c r="A15" s="23">
        <v>10</v>
      </c>
      <c r="B15" s="25" t="s">
        <v>2189</v>
      </c>
      <c r="C15" s="26" t="s">
        <v>2190</v>
      </c>
      <c r="D15" s="27">
        <v>6.0999999999999999E-2</v>
      </c>
      <c r="E15" s="106" t="s">
        <v>2175</v>
      </c>
      <c r="F15" s="26" t="s">
        <v>33</v>
      </c>
      <c r="G15" s="23" t="s">
        <v>2163</v>
      </c>
      <c r="H15" s="28"/>
      <c r="I15" s="29"/>
      <c r="K15" s="1">
        <v>6.0999999999999999E-2</v>
      </c>
      <c r="R15" s="4"/>
    </row>
    <row r="16" spans="1:21 1025:1025" s="1" customFormat="1" ht="25.5" x14ac:dyDescent="0.2">
      <c r="A16" s="23">
        <v>11</v>
      </c>
      <c r="B16" s="25" t="s">
        <v>2191</v>
      </c>
      <c r="C16" s="26" t="s">
        <v>2192</v>
      </c>
      <c r="D16" s="27">
        <v>0.26900000000000002</v>
      </c>
      <c r="E16" s="106" t="s">
        <v>2175</v>
      </c>
      <c r="F16" s="26" t="s">
        <v>33</v>
      </c>
      <c r="G16" s="23" t="s">
        <v>819</v>
      </c>
      <c r="H16" s="28" t="s">
        <v>2193</v>
      </c>
      <c r="I16" s="29"/>
      <c r="K16" s="1">
        <v>0.26900000000000002</v>
      </c>
      <c r="R16" s="4"/>
    </row>
    <row r="17" spans="1:18" s="1" customFormat="1" ht="12.75" x14ac:dyDescent="0.2">
      <c r="A17" s="23">
        <v>12</v>
      </c>
      <c r="B17" s="25" t="s">
        <v>2194</v>
      </c>
      <c r="C17" s="26" t="s">
        <v>2195</v>
      </c>
      <c r="D17" s="27">
        <v>0.29299999999999998</v>
      </c>
      <c r="E17" s="106" t="s">
        <v>2196</v>
      </c>
      <c r="F17" s="26" t="s">
        <v>33</v>
      </c>
      <c r="G17" s="23" t="s">
        <v>2163</v>
      </c>
      <c r="H17" s="28" t="s">
        <v>2197</v>
      </c>
      <c r="I17" s="29"/>
      <c r="K17" s="1">
        <v>0.29299999999999998</v>
      </c>
      <c r="R17" s="4"/>
    </row>
    <row r="18" spans="1:18" s="1" customFormat="1" ht="12.75" x14ac:dyDescent="0.2">
      <c r="A18" s="23">
        <v>13</v>
      </c>
      <c r="B18" s="25" t="s">
        <v>2198</v>
      </c>
      <c r="C18" s="26" t="s">
        <v>2199</v>
      </c>
      <c r="D18" s="27">
        <v>0.73399999999999999</v>
      </c>
      <c r="E18" s="106" t="s">
        <v>2196</v>
      </c>
      <c r="F18" s="26" t="s">
        <v>33</v>
      </c>
      <c r="G18" s="23" t="s">
        <v>2163</v>
      </c>
      <c r="H18" s="28" t="s">
        <v>2200</v>
      </c>
      <c r="I18" s="29"/>
      <c r="K18" s="1">
        <v>0.73399999999999999</v>
      </c>
      <c r="R18" s="4"/>
    </row>
    <row r="19" spans="1:18" s="1" customFormat="1" ht="12.75" x14ac:dyDescent="0.2">
      <c r="A19" s="23">
        <v>14</v>
      </c>
      <c r="B19" s="25" t="s">
        <v>2201</v>
      </c>
      <c r="C19" s="26" t="s">
        <v>2202</v>
      </c>
      <c r="D19" s="27">
        <v>0.255</v>
      </c>
      <c r="E19" s="106" t="s">
        <v>2196</v>
      </c>
      <c r="F19" s="26" t="s">
        <v>33</v>
      </c>
      <c r="G19" s="23" t="s">
        <v>2163</v>
      </c>
      <c r="H19" s="28" t="s">
        <v>2203</v>
      </c>
      <c r="I19" s="29"/>
      <c r="K19" s="1">
        <v>0.255</v>
      </c>
      <c r="R19" s="4"/>
    </row>
    <row r="20" spans="1:18" s="1" customFormat="1" ht="12.75" x14ac:dyDescent="0.2">
      <c r="A20" s="23">
        <v>15</v>
      </c>
      <c r="B20" s="25" t="s">
        <v>2204</v>
      </c>
      <c r="C20" s="26" t="s">
        <v>2205</v>
      </c>
      <c r="D20" s="27">
        <v>0.75600000000000001</v>
      </c>
      <c r="E20" s="106" t="s">
        <v>2206</v>
      </c>
      <c r="F20" s="26" t="s">
        <v>556</v>
      </c>
      <c r="G20" s="23" t="s">
        <v>819</v>
      </c>
      <c r="H20" s="28" t="s">
        <v>2207</v>
      </c>
      <c r="I20" s="29"/>
      <c r="O20" s="1">
        <v>0.75600000000000001</v>
      </c>
      <c r="R20" s="4"/>
    </row>
    <row r="21" spans="1:18" s="1" customFormat="1" ht="12.75" x14ac:dyDescent="0.2">
      <c r="A21" s="23">
        <v>16</v>
      </c>
      <c r="B21" s="25" t="s">
        <v>2208</v>
      </c>
      <c r="C21" s="26" t="s">
        <v>2209</v>
      </c>
      <c r="D21" s="27">
        <v>0.48799999999999999</v>
      </c>
      <c r="E21" s="106" t="s">
        <v>2206</v>
      </c>
      <c r="F21" s="26" t="s">
        <v>556</v>
      </c>
      <c r="G21" s="23" t="s">
        <v>819</v>
      </c>
      <c r="H21" s="28" t="s">
        <v>2210</v>
      </c>
      <c r="I21" s="29"/>
      <c r="O21" s="1">
        <v>0.48799999999999999</v>
      </c>
      <c r="R21" s="4"/>
    </row>
    <row r="22" spans="1:18" s="1" customFormat="1" ht="12.75" x14ac:dyDescent="0.2">
      <c r="A22" s="23">
        <v>17</v>
      </c>
      <c r="B22" s="25" t="s">
        <v>2211</v>
      </c>
      <c r="C22" s="26" t="s">
        <v>2212</v>
      </c>
      <c r="D22" s="27">
        <v>7.9000000000000001E-2</v>
      </c>
      <c r="E22" s="106" t="s">
        <v>2206</v>
      </c>
      <c r="F22" s="26" t="s">
        <v>556</v>
      </c>
      <c r="G22" s="23" t="s">
        <v>819</v>
      </c>
      <c r="H22" s="28" t="s">
        <v>2213</v>
      </c>
      <c r="I22" s="29"/>
      <c r="O22" s="1">
        <v>7.9000000000000001E-2</v>
      </c>
      <c r="R22" s="4"/>
    </row>
    <row r="23" spans="1:18" s="1" customFormat="1" ht="12.75" x14ac:dyDescent="0.2">
      <c r="A23" s="23">
        <v>18</v>
      </c>
      <c r="B23" s="25" t="s">
        <v>2214</v>
      </c>
      <c r="C23" s="26" t="s">
        <v>2215</v>
      </c>
      <c r="D23" s="27">
        <v>0.16800000000000001</v>
      </c>
      <c r="E23" s="106" t="s">
        <v>2206</v>
      </c>
      <c r="F23" s="26" t="s">
        <v>556</v>
      </c>
      <c r="G23" s="23" t="s">
        <v>819</v>
      </c>
      <c r="H23" s="28" t="s">
        <v>2216</v>
      </c>
      <c r="I23" s="29"/>
      <c r="O23" s="1">
        <v>0.16800000000000001</v>
      </c>
      <c r="R23" s="4"/>
    </row>
    <row r="24" spans="1:18" s="1" customFormat="1" ht="12.75" x14ac:dyDescent="0.2">
      <c r="A24" s="23">
        <v>19</v>
      </c>
      <c r="B24" s="25" t="s">
        <v>2217</v>
      </c>
      <c r="C24" s="26" t="s">
        <v>2218</v>
      </c>
      <c r="D24" s="27">
        <v>0.34699999999999998</v>
      </c>
      <c r="E24" s="106" t="s">
        <v>2206</v>
      </c>
      <c r="F24" s="26" t="s">
        <v>556</v>
      </c>
      <c r="G24" s="23" t="s">
        <v>819</v>
      </c>
      <c r="H24" s="28" t="s">
        <v>2219</v>
      </c>
      <c r="I24" s="29"/>
      <c r="O24" s="1">
        <v>0.34699999999999998</v>
      </c>
      <c r="R24" s="4"/>
    </row>
    <row r="25" spans="1:18" s="1" customFormat="1" ht="12.75" x14ac:dyDescent="0.2">
      <c r="A25" s="23">
        <v>20</v>
      </c>
      <c r="B25" s="25" t="s">
        <v>2220</v>
      </c>
      <c r="C25" s="26" t="s">
        <v>2221</v>
      </c>
      <c r="D25" s="27">
        <v>9.4E-2</v>
      </c>
      <c r="E25" s="106" t="s">
        <v>2222</v>
      </c>
      <c r="F25" s="26" t="s">
        <v>556</v>
      </c>
      <c r="G25" s="23" t="s">
        <v>819</v>
      </c>
      <c r="H25" s="28" t="s">
        <v>2223</v>
      </c>
      <c r="I25" s="29"/>
      <c r="O25" s="1">
        <v>9.4E-2</v>
      </c>
      <c r="R25" s="4"/>
    </row>
    <row r="26" spans="1:18" s="1" customFormat="1" ht="12.75" x14ac:dyDescent="0.2">
      <c r="A26" s="23">
        <v>21</v>
      </c>
      <c r="B26" s="25" t="s">
        <v>2224</v>
      </c>
      <c r="C26" s="26" t="s">
        <v>2225</v>
      </c>
      <c r="D26" s="27">
        <v>0.498</v>
      </c>
      <c r="E26" s="106" t="s">
        <v>2222</v>
      </c>
      <c r="F26" s="26" t="s">
        <v>556</v>
      </c>
      <c r="G26" s="23" t="s">
        <v>819</v>
      </c>
      <c r="H26" s="28" t="s">
        <v>2226</v>
      </c>
      <c r="I26" s="29"/>
      <c r="O26" s="1">
        <v>0.498</v>
      </c>
      <c r="R26" s="4"/>
    </row>
    <row r="27" spans="1:18" s="1" customFormat="1" ht="12.75" x14ac:dyDescent="0.2">
      <c r="A27" s="23">
        <v>22</v>
      </c>
      <c r="B27" s="25" t="s">
        <v>2227</v>
      </c>
      <c r="C27" s="26" t="s">
        <v>2228</v>
      </c>
      <c r="D27" s="27">
        <v>0.153</v>
      </c>
      <c r="E27" s="106" t="s">
        <v>2222</v>
      </c>
      <c r="F27" s="26" t="s">
        <v>556</v>
      </c>
      <c r="G27" s="23" t="s">
        <v>819</v>
      </c>
      <c r="H27" s="28" t="s">
        <v>2229</v>
      </c>
      <c r="I27" s="29"/>
      <c r="O27" s="1">
        <v>0.153</v>
      </c>
      <c r="R27" s="4"/>
    </row>
    <row r="28" spans="1:18" s="1" customFormat="1" ht="25.5" x14ac:dyDescent="0.2">
      <c r="A28" s="23">
        <v>23</v>
      </c>
      <c r="B28" s="25" t="s">
        <v>2230</v>
      </c>
      <c r="C28" s="26" t="s">
        <v>2231</v>
      </c>
      <c r="D28" s="27">
        <f>0.157+0.155</f>
        <v>0.312</v>
      </c>
      <c r="E28" s="106" t="s">
        <v>2222</v>
      </c>
      <c r="F28" s="26" t="s">
        <v>556</v>
      </c>
      <c r="G28" s="23" t="s">
        <v>819</v>
      </c>
      <c r="H28" s="28" t="s">
        <v>2232</v>
      </c>
      <c r="I28" s="29"/>
      <c r="O28" s="1">
        <v>0.312</v>
      </c>
      <c r="R28" s="4"/>
    </row>
    <row r="29" spans="1:18" s="1" customFormat="1" ht="12.75" x14ac:dyDescent="0.2">
      <c r="A29" s="23">
        <v>24</v>
      </c>
      <c r="B29" s="25" t="s">
        <v>2233</v>
      </c>
      <c r="C29" s="26" t="s">
        <v>2234</v>
      </c>
      <c r="D29" s="27">
        <v>0.26900000000000002</v>
      </c>
      <c r="E29" s="106" t="s">
        <v>2235</v>
      </c>
      <c r="F29" s="26" t="s">
        <v>556</v>
      </c>
      <c r="G29" s="23" t="s">
        <v>819</v>
      </c>
      <c r="H29" s="28" t="s">
        <v>2236</v>
      </c>
      <c r="I29" s="29"/>
      <c r="O29" s="1">
        <v>0.26900000000000002</v>
      </c>
      <c r="R29" s="4"/>
    </row>
    <row r="30" spans="1:18" s="1" customFormat="1" ht="12.75" x14ac:dyDescent="0.2">
      <c r="A30" s="23">
        <v>25</v>
      </c>
      <c r="B30" s="25" t="s">
        <v>2237</v>
      </c>
      <c r="C30" s="26" t="s">
        <v>2238</v>
      </c>
      <c r="D30" s="27">
        <v>0.28599999999999998</v>
      </c>
      <c r="E30" s="106" t="s">
        <v>2235</v>
      </c>
      <c r="F30" s="26" t="s">
        <v>556</v>
      </c>
      <c r="G30" s="23" t="s">
        <v>819</v>
      </c>
      <c r="H30" s="28" t="s">
        <v>2239</v>
      </c>
      <c r="I30" s="29"/>
      <c r="O30" s="1">
        <v>0.28599999999999998</v>
      </c>
      <c r="R30" s="4"/>
    </row>
    <row r="31" spans="1:18" s="1" customFormat="1" ht="12.75" x14ac:dyDescent="0.2">
      <c r="A31" s="23">
        <v>26</v>
      </c>
      <c r="B31" s="25" t="s">
        <v>2240</v>
      </c>
      <c r="C31" s="26" t="s">
        <v>2241</v>
      </c>
      <c r="D31" s="27">
        <v>0.26400000000000001</v>
      </c>
      <c r="E31" s="106" t="s">
        <v>2235</v>
      </c>
      <c r="F31" s="26" t="s">
        <v>556</v>
      </c>
      <c r="G31" s="23" t="s">
        <v>819</v>
      </c>
      <c r="H31" s="28" t="s">
        <v>2242</v>
      </c>
      <c r="I31" s="29"/>
      <c r="O31" s="1">
        <v>0.26400000000000001</v>
      </c>
      <c r="R31" s="4"/>
    </row>
    <row r="32" spans="1:18" s="1" customFormat="1" ht="12.75" x14ac:dyDescent="0.2">
      <c r="A32" s="23">
        <v>27</v>
      </c>
      <c r="B32" s="25" t="s">
        <v>2243</v>
      </c>
      <c r="C32" s="26" t="s">
        <v>2221</v>
      </c>
      <c r="D32" s="27">
        <v>0.127</v>
      </c>
      <c r="E32" s="106" t="s">
        <v>2235</v>
      </c>
      <c r="F32" s="26" t="s">
        <v>556</v>
      </c>
      <c r="G32" s="23" t="s">
        <v>819</v>
      </c>
      <c r="H32" s="28" t="s">
        <v>2244</v>
      </c>
      <c r="I32" s="29"/>
      <c r="O32" s="1">
        <v>0.127</v>
      </c>
      <c r="R32" s="4"/>
    </row>
    <row r="33" spans="1:18" s="1" customFormat="1" ht="12.75" x14ac:dyDescent="0.2">
      <c r="A33" s="23">
        <v>28</v>
      </c>
      <c r="B33" s="25" t="s">
        <v>2245</v>
      </c>
      <c r="C33" s="26" t="s">
        <v>2181</v>
      </c>
      <c r="D33" s="27">
        <v>0.14399999999999999</v>
      </c>
      <c r="E33" s="106" t="s">
        <v>2235</v>
      </c>
      <c r="F33" s="26" t="s">
        <v>556</v>
      </c>
      <c r="G33" s="23" t="s">
        <v>819</v>
      </c>
      <c r="H33" s="28" t="s">
        <v>2246</v>
      </c>
      <c r="I33" s="29"/>
      <c r="O33" s="1">
        <v>0.14399999999999999</v>
      </c>
      <c r="R33" s="4"/>
    </row>
    <row r="34" spans="1:18" s="1" customFormat="1" ht="12.75" x14ac:dyDescent="0.2">
      <c r="A34" s="23">
        <v>29</v>
      </c>
      <c r="B34" s="25" t="s">
        <v>2247</v>
      </c>
      <c r="C34" s="26" t="s">
        <v>2225</v>
      </c>
      <c r="D34" s="27">
        <v>0.159</v>
      </c>
      <c r="E34" s="106" t="s">
        <v>2235</v>
      </c>
      <c r="F34" s="26" t="s">
        <v>556</v>
      </c>
      <c r="G34" s="23" t="s">
        <v>819</v>
      </c>
      <c r="H34" s="28" t="s">
        <v>2248</v>
      </c>
      <c r="I34" s="29"/>
      <c r="O34" s="1">
        <v>0.159</v>
      </c>
      <c r="R34" s="4"/>
    </row>
    <row r="35" spans="1:18" s="1" customFormat="1" ht="12.75" x14ac:dyDescent="0.2">
      <c r="A35" s="23">
        <v>30</v>
      </c>
      <c r="B35" s="25" t="s">
        <v>2249</v>
      </c>
      <c r="C35" s="26" t="s">
        <v>2250</v>
      </c>
      <c r="D35" s="27">
        <v>0.27600000000000002</v>
      </c>
      <c r="E35" s="106" t="s">
        <v>2235</v>
      </c>
      <c r="F35" s="26" t="s">
        <v>556</v>
      </c>
      <c r="G35" s="23" t="s">
        <v>819</v>
      </c>
      <c r="H35" s="28" t="s">
        <v>2251</v>
      </c>
      <c r="I35" s="29"/>
      <c r="O35" s="1">
        <v>0.27600000000000002</v>
      </c>
      <c r="R35" s="4"/>
    </row>
    <row r="36" spans="1:18" s="1" customFormat="1" ht="38.25" x14ac:dyDescent="0.2">
      <c r="A36" s="23">
        <v>31</v>
      </c>
      <c r="B36" s="25" t="s">
        <v>2252</v>
      </c>
      <c r="C36" s="26" t="s">
        <v>2253</v>
      </c>
      <c r="D36" s="27">
        <f>0.228+0.139+0.203</f>
        <v>0.57000000000000006</v>
      </c>
      <c r="E36" s="106" t="s">
        <v>2235</v>
      </c>
      <c r="F36" s="26" t="s">
        <v>556</v>
      </c>
      <c r="G36" s="23" t="s">
        <v>819</v>
      </c>
      <c r="H36" s="28" t="s">
        <v>2254</v>
      </c>
      <c r="I36" s="29"/>
      <c r="O36" s="1">
        <v>0.56999999999999995</v>
      </c>
      <c r="R36" s="4"/>
    </row>
    <row r="37" spans="1:18" s="1" customFormat="1" ht="12.75" x14ac:dyDescent="0.2">
      <c r="A37" s="23">
        <v>32</v>
      </c>
      <c r="B37" s="25" t="s">
        <v>2255</v>
      </c>
      <c r="C37" s="26" t="s">
        <v>2256</v>
      </c>
      <c r="D37" s="27">
        <v>0.54500000000000004</v>
      </c>
      <c r="E37" s="106" t="s">
        <v>2235</v>
      </c>
      <c r="F37" s="26" t="s">
        <v>556</v>
      </c>
      <c r="G37" s="23" t="s">
        <v>819</v>
      </c>
      <c r="H37" s="28" t="s">
        <v>2257</v>
      </c>
      <c r="I37" s="29"/>
      <c r="O37" s="1">
        <v>0.54500000000000004</v>
      </c>
      <c r="R37" s="4"/>
    </row>
    <row r="38" spans="1:18" s="1" customFormat="1" ht="12.75" x14ac:dyDescent="0.2">
      <c r="A38" s="23">
        <v>33</v>
      </c>
      <c r="B38" s="25" t="s">
        <v>2258</v>
      </c>
      <c r="C38" s="26" t="s">
        <v>2259</v>
      </c>
      <c r="D38" s="27">
        <v>0.30399999999999999</v>
      </c>
      <c r="E38" s="106" t="s">
        <v>2235</v>
      </c>
      <c r="F38" s="26" t="s">
        <v>556</v>
      </c>
      <c r="G38" s="23" t="s">
        <v>819</v>
      </c>
      <c r="H38" s="28" t="s">
        <v>2260</v>
      </c>
      <c r="I38" s="29"/>
      <c r="O38" s="1">
        <v>0.30399999999999999</v>
      </c>
      <c r="R38" s="4"/>
    </row>
    <row r="39" spans="1:18" s="1" customFormat="1" ht="12.75" x14ac:dyDescent="0.2">
      <c r="A39" s="23">
        <v>34</v>
      </c>
      <c r="B39" s="25" t="s">
        <v>2261</v>
      </c>
      <c r="C39" s="26" t="s">
        <v>2209</v>
      </c>
      <c r="D39" s="27">
        <v>0.42699999999999999</v>
      </c>
      <c r="E39" s="106" t="s">
        <v>2262</v>
      </c>
      <c r="F39" s="26" t="s">
        <v>556</v>
      </c>
      <c r="G39" s="23" t="s">
        <v>819</v>
      </c>
      <c r="H39" s="28" t="s">
        <v>2263</v>
      </c>
      <c r="I39" s="29"/>
      <c r="O39" s="1">
        <v>0.42699999999999999</v>
      </c>
      <c r="R39" s="4"/>
    </row>
    <row r="40" spans="1:18" s="1" customFormat="1" ht="12.75" x14ac:dyDescent="0.2">
      <c r="A40" s="23">
        <v>35</v>
      </c>
      <c r="B40" s="25" t="s">
        <v>2264</v>
      </c>
      <c r="C40" s="26" t="s">
        <v>2228</v>
      </c>
      <c r="D40" s="27">
        <v>0.20300000000000001</v>
      </c>
      <c r="E40" s="106" t="s">
        <v>2265</v>
      </c>
      <c r="F40" s="26" t="s">
        <v>556</v>
      </c>
      <c r="G40" s="23" t="s">
        <v>819</v>
      </c>
      <c r="H40" s="28" t="s">
        <v>2266</v>
      </c>
      <c r="I40" s="29"/>
      <c r="O40" s="1">
        <v>0.20300000000000001</v>
      </c>
      <c r="R40" s="4"/>
    </row>
    <row r="41" spans="1:18" s="1" customFormat="1" ht="12.75" x14ac:dyDescent="0.2">
      <c r="A41" s="23">
        <v>36</v>
      </c>
      <c r="B41" s="25" t="s">
        <v>2267</v>
      </c>
      <c r="C41" s="26" t="s">
        <v>2268</v>
      </c>
      <c r="D41" s="27">
        <v>0.26200000000000001</v>
      </c>
      <c r="E41" s="106" t="s">
        <v>2265</v>
      </c>
      <c r="F41" s="26" t="s">
        <v>556</v>
      </c>
      <c r="G41" s="23" t="s">
        <v>819</v>
      </c>
      <c r="H41" s="28" t="s">
        <v>2269</v>
      </c>
      <c r="I41" s="29"/>
      <c r="O41" s="1">
        <v>0.26200000000000001</v>
      </c>
      <c r="R41" s="4"/>
    </row>
    <row r="42" spans="1:18" s="1" customFormat="1" ht="12.75" x14ac:dyDescent="0.2">
      <c r="A42" s="23">
        <v>37</v>
      </c>
      <c r="B42" s="25" t="s">
        <v>2270</v>
      </c>
      <c r="C42" s="26" t="s">
        <v>2199</v>
      </c>
      <c r="D42" s="27">
        <v>1.39</v>
      </c>
      <c r="E42" s="106" t="s">
        <v>2262</v>
      </c>
      <c r="F42" s="26" t="s">
        <v>556</v>
      </c>
      <c r="G42" s="23" t="s">
        <v>2271</v>
      </c>
      <c r="H42" s="28" t="s">
        <v>2272</v>
      </c>
      <c r="I42" s="29"/>
      <c r="O42" s="1">
        <v>1.39</v>
      </c>
      <c r="R42" s="4"/>
    </row>
    <row r="43" spans="1:18" s="1" customFormat="1" ht="12.75" x14ac:dyDescent="0.2">
      <c r="A43" s="23">
        <v>38</v>
      </c>
      <c r="B43" s="25" t="s">
        <v>2273</v>
      </c>
      <c r="C43" s="26" t="s">
        <v>2274</v>
      </c>
      <c r="D43" s="27">
        <v>0.81699999999999995</v>
      </c>
      <c r="E43" s="106" t="s">
        <v>2262</v>
      </c>
      <c r="F43" s="26" t="s">
        <v>556</v>
      </c>
      <c r="G43" s="23" t="s">
        <v>819</v>
      </c>
      <c r="H43" s="28" t="s">
        <v>2275</v>
      </c>
      <c r="I43" s="29"/>
      <c r="O43" s="1">
        <v>0.81699999999999995</v>
      </c>
      <c r="R43" s="4"/>
    </row>
    <row r="44" spans="1:18" s="1" customFormat="1" ht="12.75" x14ac:dyDescent="0.2">
      <c r="A44" s="23">
        <v>39</v>
      </c>
      <c r="B44" s="25" t="s">
        <v>2276</v>
      </c>
      <c r="C44" s="26" t="s">
        <v>2277</v>
      </c>
      <c r="D44" s="27">
        <v>0.22700000000000001</v>
      </c>
      <c r="E44" s="106" t="s">
        <v>2262</v>
      </c>
      <c r="F44" s="26" t="s">
        <v>556</v>
      </c>
      <c r="G44" s="23" t="s">
        <v>2163</v>
      </c>
      <c r="H44" s="28" t="s">
        <v>2278</v>
      </c>
      <c r="I44" s="29"/>
      <c r="O44" s="1">
        <v>0.22700000000000001</v>
      </c>
      <c r="R44" s="4"/>
    </row>
    <row r="45" spans="1:18" s="1" customFormat="1" ht="12.75" x14ac:dyDescent="0.2">
      <c r="A45" s="23">
        <v>40</v>
      </c>
      <c r="B45" s="25" t="s">
        <v>2279</v>
      </c>
      <c r="C45" s="26" t="s">
        <v>2280</v>
      </c>
      <c r="D45" s="27">
        <v>0.20599999999999999</v>
      </c>
      <c r="E45" s="106" t="s">
        <v>2262</v>
      </c>
      <c r="F45" s="26" t="s">
        <v>556</v>
      </c>
      <c r="G45" s="23" t="s">
        <v>2163</v>
      </c>
      <c r="H45" s="28" t="s">
        <v>2281</v>
      </c>
      <c r="I45" s="29"/>
      <c r="O45" s="1">
        <v>0.20599999999999999</v>
      </c>
      <c r="R45" s="4"/>
    </row>
    <row r="46" spans="1:18" s="1" customFormat="1" ht="12.75" x14ac:dyDescent="0.2">
      <c r="A46" s="23">
        <v>41</v>
      </c>
      <c r="B46" s="25" t="s">
        <v>2282</v>
      </c>
      <c r="C46" s="26" t="s">
        <v>2283</v>
      </c>
      <c r="D46" s="27">
        <v>4.8000000000000001E-2</v>
      </c>
      <c r="E46" s="106" t="s">
        <v>2262</v>
      </c>
      <c r="F46" s="26" t="s">
        <v>556</v>
      </c>
      <c r="G46" s="23" t="s">
        <v>819</v>
      </c>
      <c r="H46" s="31" t="s">
        <v>2284</v>
      </c>
      <c r="I46" s="29"/>
      <c r="O46" s="1">
        <v>4.8000000000000001E-2</v>
      </c>
      <c r="R46" s="4"/>
    </row>
    <row r="47" spans="1:18" s="1" customFormat="1" ht="12.75" x14ac:dyDescent="0.2">
      <c r="A47" s="23">
        <v>42</v>
      </c>
      <c r="B47" s="25" t="s">
        <v>2285</v>
      </c>
      <c r="C47" s="26" t="s">
        <v>2286</v>
      </c>
      <c r="D47" s="27">
        <v>0.152</v>
      </c>
      <c r="E47" s="106" t="s">
        <v>2262</v>
      </c>
      <c r="F47" s="26" t="s">
        <v>556</v>
      </c>
      <c r="G47" s="23" t="s">
        <v>819</v>
      </c>
      <c r="H47" s="31" t="s">
        <v>2287</v>
      </c>
      <c r="I47" s="29"/>
      <c r="O47" s="1">
        <v>0.152</v>
      </c>
      <c r="R47" s="4"/>
    </row>
    <row r="48" spans="1:18" s="1" customFormat="1" ht="12.75" x14ac:dyDescent="0.2">
      <c r="A48" s="23">
        <v>43</v>
      </c>
      <c r="B48" s="25" t="s">
        <v>2288</v>
      </c>
      <c r="C48" s="26" t="s">
        <v>2289</v>
      </c>
      <c r="D48" s="27">
        <v>0.46400000000000002</v>
      </c>
      <c r="E48" s="106" t="s">
        <v>2262</v>
      </c>
      <c r="F48" s="26" t="s">
        <v>556</v>
      </c>
      <c r="G48" s="23" t="s">
        <v>819</v>
      </c>
      <c r="H48" s="28" t="s">
        <v>2290</v>
      </c>
      <c r="I48" s="29"/>
      <c r="O48" s="1">
        <v>0.46400000000000002</v>
      </c>
      <c r="R48" s="4"/>
    </row>
    <row r="49" spans="1:18" s="1" customFormat="1" ht="12.75" x14ac:dyDescent="0.2">
      <c r="A49" s="23">
        <v>44</v>
      </c>
      <c r="B49" s="25" t="s">
        <v>2291</v>
      </c>
      <c r="C49" s="26" t="s">
        <v>2256</v>
      </c>
      <c r="D49" s="27">
        <v>0.53</v>
      </c>
      <c r="E49" s="106" t="s">
        <v>2262</v>
      </c>
      <c r="F49" s="26" t="s">
        <v>556</v>
      </c>
      <c r="G49" s="23" t="s">
        <v>819</v>
      </c>
      <c r="H49" s="28" t="s">
        <v>2292</v>
      </c>
      <c r="I49" s="29"/>
      <c r="O49" s="1">
        <v>0.53</v>
      </c>
      <c r="R49" s="4"/>
    </row>
    <row r="50" spans="1:18" s="1" customFormat="1" ht="12.75" x14ac:dyDescent="0.2">
      <c r="A50" s="23">
        <v>45</v>
      </c>
      <c r="B50" s="25" t="s">
        <v>2293</v>
      </c>
      <c r="C50" s="26" t="s">
        <v>2215</v>
      </c>
      <c r="D50" s="27">
        <v>0.27</v>
      </c>
      <c r="E50" s="106" t="s">
        <v>2262</v>
      </c>
      <c r="F50" s="26" t="s">
        <v>556</v>
      </c>
      <c r="G50" s="23" t="s">
        <v>819</v>
      </c>
      <c r="H50" s="28" t="s">
        <v>2294</v>
      </c>
      <c r="I50" s="29"/>
      <c r="O50" s="1">
        <v>0.27</v>
      </c>
      <c r="R50" s="4"/>
    </row>
    <row r="51" spans="1:18" s="1" customFormat="1" ht="12.75" x14ac:dyDescent="0.2">
      <c r="A51" s="23">
        <v>46</v>
      </c>
      <c r="B51" s="25" t="s">
        <v>2295</v>
      </c>
      <c r="C51" s="26" t="s">
        <v>2296</v>
      </c>
      <c r="D51" s="27">
        <v>0.375</v>
      </c>
      <c r="E51" s="106" t="s">
        <v>2297</v>
      </c>
      <c r="F51" s="26" t="s">
        <v>567</v>
      </c>
      <c r="G51" s="23" t="s">
        <v>819</v>
      </c>
      <c r="H51" s="28" t="s">
        <v>2298</v>
      </c>
      <c r="I51" s="29"/>
      <c r="O51" s="1">
        <v>0.375</v>
      </c>
      <c r="R51" s="4"/>
    </row>
    <row r="52" spans="1:18" s="1" customFormat="1" ht="25.5" x14ac:dyDescent="0.2">
      <c r="A52" s="23">
        <v>47</v>
      </c>
      <c r="B52" s="25" t="s">
        <v>2299</v>
      </c>
      <c r="C52" s="26" t="s">
        <v>2300</v>
      </c>
      <c r="D52" s="27">
        <v>0.157</v>
      </c>
      <c r="E52" s="106" t="s">
        <v>2297</v>
      </c>
      <c r="F52" s="26" t="s">
        <v>567</v>
      </c>
      <c r="G52" s="23" t="s">
        <v>2301</v>
      </c>
      <c r="H52" s="28" t="s">
        <v>2302</v>
      </c>
      <c r="I52" s="29"/>
      <c r="Q52" s="1">
        <v>0.157</v>
      </c>
      <c r="R52" s="4"/>
    </row>
    <row r="53" spans="1:18" s="1" customFormat="1" ht="12.75" x14ac:dyDescent="0.2">
      <c r="A53" s="23">
        <v>48</v>
      </c>
      <c r="B53" s="25" t="s">
        <v>2303</v>
      </c>
      <c r="C53" s="26" t="s">
        <v>850</v>
      </c>
      <c r="D53" s="27">
        <f>0.4</f>
        <v>0.4</v>
      </c>
      <c r="E53" s="106" t="s">
        <v>2297</v>
      </c>
      <c r="F53" s="26" t="s">
        <v>567</v>
      </c>
      <c r="G53" s="23" t="s">
        <v>819</v>
      </c>
      <c r="H53" s="28" t="s">
        <v>2304</v>
      </c>
      <c r="I53" s="29"/>
      <c r="Q53" s="1">
        <v>0.4</v>
      </c>
      <c r="R53" s="4"/>
    </row>
    <row r="54" spans="1:18" s="1" customFormat="1" ht="12.75" x14ac:dyDescent="0.2">
      <c r="A54" s="23">
        <v>49</v>
      </c>
      <c r="B54" s="25" t="s">
        <v>2305</v>
      </c>
      <c r="C54" s="26" t="s">
        <v>2256</v>
      </c>
      <c r="D54" s="27">
        <v>0.13700000000000001</v>
      </c>
      <c r="E54" s="106" t="s">
        <v>2265</v>
      </c>
      <c r="F54" s="26" t="s">
        <v>556</v>
      </c>
      <c r="G54" s="23" t="s">
        <v>819</v>
      </c>
      <c r="H54" s="28" t="s">
        <v>2306</v>
      </c>
      <c r="I54" s="29"/>
      <c r="O54" s="1">
        <v>0.13700000000000001</v>
      </c>
      <c r="R54" s="4"/>
    </row>
    <row r="55" spans="1:18" s="1" customFormat="1" ht="12.75" x14ac:dyDescent="0.2">
      <c r="A55" s="132">
        <v>50</v>
      </c>
      <c r="B55" s="133" t="s">
        <v>2307</v>
      </c>
      <c r="C55" s="133" t="s">
        <v>2215</v>
      </c>
      <c r="D55" s="27">
        <v>0.33800000000000002</v>
      </c>
      <c r="E55" s="136" t="s">
        <v>2297</v>
      </c>
      <c r="F55" s="133" t="s">
        <v>567</v>
      </c>
      <c r="G55" s="132" t="s">
        <v>819</v>
      </c>
      <c r="H55" s="28" t="s">
        <v>2308</v>
      </c>
      <c r="I55" s="29"/>
      <c r="Q55" s="1">
        <v>0.33800000000000002</v>
      </c>
      <c r="R55" s="4"/>
    </row>
    <row r="56" spans="1:18" s="1" customFormat="1" ht="12.75" x14ac:dyDescent="0.2">
      <c r="A56" s="132"/>
      <c r="B56" s="133"/>
      <c r="C56" s="133"/>
      <c r="D56" s="30">
        <f>0.937-D55</f>
        <v>0.59899999999999998</v>
      </c>
      <c r="E56" s="136"/>
      <c r="F56" s="133"/>
      <c r="G56" s="132"/>
      <c r="H56" s="28"/>
      <c r="I56" s="29"/>
      <c r="Q56" s="1">
        <v>0.59899999999999998</v>
      </c>
      <c r="R56" s="4"/>
    </row>
    <row r="57" spans="1:18" s="1" customFormat="1" ht="12.75" x14ac:dyDescent="0.2">
      <c r="A57" s="23">
        <v>51</v>
      </c>
      <c r="B57" s="25" t="s">
        <v>2309</v>
      </c>
      <c r="C57" s="26" t="s">
        <v>2310</v>
      </c>
      <c r="D57" s="27">
        <v>0.14299999999999999</v>
      </c>
      <c r="E57" s="106" t="s">
        <v>2297</v>
      </c>
      <c r="F57" s="26" t="s">
        <v>567</v>
      </c>
      <c r="G57" s="23" t="s">
        <v>819</v>
      </c>
      <c r="H57" s="28" t="s">
        <v>2311</v>
      </c>
      <c r="I57" s="29"/>
      <c r="Q57" s="1">
        <v>0.14299999999999999</v>
      </c>
      <c r="R57" s="4"/>
    </row>
    <row r="58" spans="1:18" s="1" customFormat="1" ht="12.75" x14ac:dyDescent="0.2">
      <c r="A58" s="23">
        <v>52</v>
      </c>
      <c r="B58" s="25" t="s">
        <v>2312</v>
      </c>
      <c r="C58" s="26" t="s">
        <v>2313</v>
      </c>
      <c r="D58" s="27">
        <v>0.32</v>
      </c>
      <c r="E58" s="106" t="s">
        <v>2297</v>
      </c>
      <c r="F58" s="26" t="s">
        <v>567</v>
      </c>
      <c r="G58" s="23" t="s">
        <v>438</v>
      </c>
      <c r="H58" s="28" t="s">
        <v>2314</v>
      </c>
      <c r="I58" s="29"/>
      <c r="Q58" s="1">
        <v>0.32</v>
      </c>
      <c r="R58" s="4"/>
    </row>
    <row r="59" spans="1:18" s="1" customFormat="1" ht="12.75" x14ac:dyDescent="0.2">
      <c r="A59" s="23">
        <v>53</v>
      </c>
      <c r="B59" s="25" t="s">
        <v>2315</v>
      </c>
      <c r="C59" s="26" t="s">
        <v>2316</v>
      </c>
      <c r="D59" s="27">
        <v>0.32100000000000001</v>
      </c>
      <c r="E59" s="106" t="s">
        <v>2297</v>
      </c>
      <c r="F59" s="26" t="s">
        <v>567</v>
      </c>
      <c r="G59" s="23" t="s">
        <v>819</v>
      </c>
      <c r="H59" s="28" t="s">
        <v>2317</v>
      </c>
      <c r="I59" s="29"/>
      <c r="Q59" s="1">
        <v>0.32100000000000001</v>
      </c>
      <c r="R59" s="4"/>
    </row>
    <row r="60" spans="1:18" s="1" customFormat="1" ht="12.75" x14ac:dyDescent="0.2">
      <c r="A60" s="23">
        <v>54</v>
      </c>
      <c r="B60" s="25" t="s">
        <v>2318</v>
      </c>
      <c r="C60" s="26" t="s">
        <v>2319</v>
      </c>
      <c r="D60" s="27">
        <v>0.318</v>
      </c>
      <c r="E60" s="106" t="s">
        <v>2297</v>
      </c>
      <c r="F60" s="26" t="s">
        <v>567</v>
      </c>
      <c r="G60" s="23" t="s">
        <v>2163</v>
      </c>
      <c r="H60" s="28" t="s">
        <v>2320</v>
      </c>
      <c r="I60" s="29"/>
      <c r="Q60" s="1">
        <v>0.318</v>
      </c>
      <c r="R60" s="4"/>
    </row>
    <row r="61" spans="1:18" s="1" customFormat="1" ht="12.75" x14ac:dyDescent="0.2">
      <c r="A61" s="23">
        <v>55</v>
      </c>
      <c r="B61" s="25" t="s">
        <v>2321</v>
      </c>
      <c r="C61" s="26" t="s">
        <v>818</v>
      </c>
      <c r="D61" s="27">
        <v>0.155</v>
      </c>
      <c r="E61" s="106" t="s">
        <v>2297</v>
      </c>
      <c r="F61" s="26" t="s">
        <v>567</v>
      </c>
      <c r="G61" s="23" t="s">
        <v>819</v>
      </c>
      <c r="H61" s="28" t="s">
        <v>2322</v>
      </c>
      <c r="I61" s="29"/>
      <c r="Q61" s="1">
        <v>0.155</v>
      </c>
      <c r="R61" s="4"/>
    </row>
    <row r="62" spans="1:18" s="1" customFormat="1" ht="12.75" x14ac:dyDescent="0.2">
      <c r="A62" s="23">
        <v>56</v>
      </c>
      <c r="B62" s="25" t="s">
        <v>2323</v>
      </c>
      <c r="C62" s="26" t="s">
        <v>2324</v>
      </c>
      <c r="D62" s="27">
        <v>0.254</v>
      </c>
      <c r="E62" s="106" t="s">
        <v>2297</v>
      </c>
      <c r="F62" s="26" t="s">
        <v>567</v>
      </c>
      <c r="G62" s="23" t="s">
        <v>819</v>
      </c>
      <c r="H62" s="28" t="s">
        <v>2325</v>
      </c>
      <c r="I62" s="29"/>
      <c r="Q62" s="1">
        <v>0.254</v>
      </c>
      <c r="R62" s="4"/>
    </row>
    <row r="63" spans="1:18" s="1" customFormat="1" ht="25.5" x14ac:dyDescent="0.2">
      <c r="A63" s="23">
        <v>57</v>
      </c>
      <c r="B63" s="25" t="s">
        <v>2326</v>
      </c>
      <c r="C63" s="26" t="s">
        <v>2327</v>
      </c>
      <c r="D63" s="27">
        <v>0.19500000000000001</v>
      </c>
      <c r="E63" s="106" t="s">
        <v>2328</v>
      </c>
      <c r="F63" s="26" t="s">
        <v>567</v>
      </c>
      <c r="G63" s="23" t="s">
        <v>2163</v>
      </c>
      <c r="H63" s="28"/>
      <c r="I63" s="29"/>
      <c r="Q63" s="1">
        <v>0.19500000000000001</v>
      </c>
      <c r="R63" s="4"/>
    </row>
    <row r="64" spans="1:18" s="1" customFormat="1" ht="12.75" x14ac:dyDescent="0.2">
      <c r="A64" s="23">
        <v>58</v>
      </c>
      <c r="B64" s="25" t="s">
        <v>2329</v>
      </c>
      <c r="C64" s="26" t="s">
        <v>2330</v>
      </c>
      <c r="D64" s="27">
        <v>0.438</v>
      </c>
      <c r="E64" s="106" t="s">
        <v>2331</v>
      </c>
      <c r="F64" s="26" t="s">
        <v>567</v>
      </c>
      <c r="G64" s="23" t="s">
        <v>819</v>
      </c>
      <c r="H64" s="28" t="s">
        <v>2332</v>
      </c>
      <c r="I64" s="29"/>
      <c r="Q64" s="1">
        <v>0.438</v>
      </c>
      <c r="R64" s="4"/>
    </row>
    <row r="65" spans="1:18" s="1" customFormat="1" ht="12.75" x14ac:dyDescent="0.2">
      <c r="A65" s="23">
        <v>59</v>
      </c>
      <c r="B65" s="25" t="s">
        <v>2333</v>
      </c>
      <c r="C65" s="26" t="s">
        <v>2268</v>
      </c>
      <c r="D65" s="27">
        <v>0.48199999999999998</v>
      </c>
      <c r="E65" s="106" t="s">
        <v>2328</v>
      </c>
      <c r="F65" s="26" t="s">
        <v>567</v>
      </c>
      <c r="G65" s="23" t="s">
        <v>819</v>
      </c>
      <c r="H65" s="28" t="s">
        <v>2334</v>
      </c>
      <c r="I65" s="29"/>
      <c r="Q65" s="1">
        <v>0.48199999999999998</v>
      </c>
      <c r="R65" s="4"/>
    </row>
    <row r="66" spans="1:18" s="1" customFormat="1" ht="12.75" x14ac:dyDescent="0.2">
      <c r="A66" s="23">
        <v>60</v>
      </c>
      <c r="B66" s="25" t="s">
        <v>2335</v>
      </c>
      <c r="C66" s="26" t="s">
        <v>2209</v>
      </c>
      <c r="D66" s="27">
        <v>0.17799999999999999</v>
      </c>
      <c r="E66" s="106" t="s">
        <v>2328</v>
      </c>
      <c r="F66" s="26" t="s">
        <v>567</v>
      </c>
      <c r="G66" s="23" t="s">
        <v>819</v>
      </c>
      <c r="H66" s="28" t="s">
        <v>2336</v>
      </c>
      <c r="I66" s="29"/>
      <c r="Q66" s="1">
        <v>0.17799999999999999</v>
      </c>
      <c r="R66" s="4"/>
    </row>
    <row r="67" spans="1:18" s="1" customFormat="1" ht="12.75" x14ac:dyDescent="0.2">
      <c r="A67" s="23">
        <v>61</v>
      </c>
      <c r="B67" s="25" t="s">
        <v>2337</v>
      </c>
      <c r="C67" s="26" t="s">
        <v>2338</v>
      </c>
      <c r="D67" s="27">
        <v>0.16600000000000001</v>
      </c>
      <c r="E67" s="106" t="s">
        <v>2328</v>
      </c>
      <c r="F67" s="26" t="s">
        <v>567</v>
      </c>
      <c r="G67" s="23" t="s">
        <v>819</v>
      </c>
      <c r="H67" s="28" t="s">
        <v>2339</v>
      </c>
      <c r="I67" s="29"/>
      <c r="Q67" s="1">
        <v>0.16600000000000001</v>
      </c>
      <c r="R67" s="4"/>
    </row>
    <row r="68" spans="1:18" s="1" customFormat="1" ht="12.75" x14ac:dyDescent="0.2">
      <c r="A68" s="23">
        <v>62</v>
      </c>
      <c r="B68" s="25" t="s">
        <v>2340</v>
      </c>
      <c r="C68" s="26" t="s">
        <v>2341</v>
      </c>
      <c r="D68" s="27">
        <v>0.15</v>
      </c>
      <c r="E68" s="106" t="s">
        <v>2328</v>
      </c>
      <c r="F68" s="26" t="s">
        <v>567</v>
      </c>
      <c r="G68" s="23" t="s">
        <v>819</v>
      </c>
      <c r="H68" s="28" t="s">
        <v>2342</v>
      </c>
      <c r="I68" s="29"/>
      <c r="Q68" s="1">
        <v>0.15</v>
      </c>
      <c r="R68" s="4"/>
    </row>
    <row r="69" spans="1:18" s="1" customFormat="1" ht="12.75" x14ac:dyDescent="0.2">
      <c r="A69" s="23">
        <v>63</v>
      </c>
      <c r="B69" s="25" t="s">
        <v>2343</v>
      </c>
      <c r="C69" s="26" t="s">
        <v>2344</v>
      </c>
      <c r="D69" s="27">
        <v>0.53200000000000003</v>
      </c>
      <c r="E69" s="106" t="s">
        <v>2345</v>
      </c>
      <c r="F69" s="26" t="s">
        <v>909</v>
      </c>
      <c r="G69" s="23" t="s">
        <v>819</v>
      </c>
      <c r="H69" s="28" t="s">
        <v>2346</v>
      </c>
      <c r="I69" s="29"/>
      <c r="N69" s="1">
        <v>0.53200000000000003</v>
      </c>
      <c r="R69" s="4"/>
    </row>
    <row r="70" spans="1:18" s="1" customFormat="1" ht="12.75" x14ac:dyDescent="0.2">
      <c r="A70" s="23">
        <v>64</v>
      </c>
      <c r="B70" s="25" t="s">
        <v>2347</v>
      </c>
      <c r="C70" s="26" t="s">
        <v>2348</v>
      </c>
      <c r="D70" s="27">
        <v>0.40699999999999997</v>
      </c>
      <c r="E70" s="106" t="s">
        <v>2345</v>
      </c>
      <c r="F70" s="26" t="s">
        <v>909</v>
      </c>
      <c r="G70" s="23" t="s">
        <v>819</v>
      </c>
      <c r="H70" s="28" t="s">
        <v>2349</v>
      </c>
      <c r="I70" s="29"/>
      <c r="N70" s="1">
        <v>0.40699999999999997</v>
      </c>
      <c r="R70" s="4"/>
    </row>
    <row r="71" spans="1:18" s="1" customFormat="1" ht="12.75" x14ac:dyDescent="0.2">
      <c r="A71" s="23">
        <v>65</v>
      </c>
      <c r="B71" s="25" t="s">
        <v>2350</v>
      </c>
      <c r="C71" s="26" t="s">
        <v>2351</v>
      </c>
      <c r="D71" s="27">
        <v>0.311</v>
      </c>
      <c r="E71" s="106" t="s">
        <v>2352</v>
      </c>
      <c r="F71" s="26" t="s">
        <v>909</v>
      </c>
      <c r="G71" s="23" t="s">
        <v>819</v>
      </c>
      <c r="H71" s="28" t="s">
        <v>2353</v>
      </c>
      <c r="I71" s="29"/>
      <c r="N71" s="1">
        <v>0.311</v>
      </c>
      <c r="R71" s="4"/>
    </row>
    <row r="72" spans="1:18" s="1" customFormat="1" ht="12.75" x14ac:dyDescent="0.2">
      <c r="A72" s="23">
        <v>66</v>
      </c>
      <c r="B72" s="25" t="s">
        <v>2354</v>
      </c>
      <c r="C72" s="26" t="s">
        <v>2355</v>
      </c>
      <c r="D72" s="27">
        <v>0.62</v>
      </c>
      <c r="E72" s="106" t="s">
        <v>2352</v>
      </c>
      <c r="F72" s="26" t="s">
        <v>909</v>
      </c>
      <c r="G72" s="23" t="s">
        <v>819</v>
      </c>
      <c r="H72" s="28" t="s">
        <v>2356</v>
      </c>
      <c r="I72" s="29"/>
      <c r="N72" s="1">
        <v>0.62</v>
      </c>
      <c r="R72" s="4"/>
    </row>
    <row r="73" spans="1:18" s="1" customFormat="1" ht="12.75" x14ac:dyDescent="0.2">
      <c r="A73" s="23">
        <v>67</v>
      </c>
      <c r="B73" s="25" t="s">
        <v>2357</v>
      </c>
      <c r="C73" s="26" t="s">
        <v>2358</v>
      </c>
      <c r="D73" s="27">
        <v>0.1</v>
      </c>
      <c r="E73" s="106" t="s">
        <v>2352</v>
      </c>
      <c r="F73" s="26" t="s">
        <v>909</v>
      </c>
      <c r="G73" s="23" t="s">
        <v>2163</v>
      </c>
      <c r="H73" s="28"/>
      <c r="I73" s="29"/>
      <c r="N73" s="1">
        <v>0.1</v>
      </c>
      <c r="R73" s="4"/>
    </row>
    <row r="74" spans="1:18" s="1" customFormat="1" ht="12.75" x14ac:dyDescent="0.2">
      <c r="A74" s="23">
        <v>68</v>
      </c>
      <c r="B74" s="25" t="s">
        <v>2359</v>
      </c>
      <c r="C74" s="26" t="s">
        <v>2360</v>
      </c>
      <c r="D74" s="27">
        <v>0.14899999999999999</v>
      </c>
      <c r="E74" s="106" t="s">
        <v>2352</v>
      </c>
      <c r="F74" s="26" t="s">
        <v>909</v>
      </c>
      <c r="G74" s="23" t="s">
        <v>2163</v>
      </c>
      <c r="H74" s="28"/>
      <c r="I74" s="29"/>
      <c r="N74" s="1">
        <v>0.14899999999999999</v>
      </c>
      <c r="R74" s="4"/>
    </row>
    <row r="75" spans="1:18" s="1" customFormat="1" ht="12.75" x14ac:dyDescent="0.2">
      <c r="A75" s="23">
        <v>69</v>
      </c>
      <c r="B75" s="25" t="s">
        <v>2361</v>
      </c>
      <c r="C75" s="26" t="s">
        <v>2362</v>
      </c>
      <c r="D75" s="27">
        <v>0.82099999999999995</v>
      </c>
      <c r="E75" s="106" t="s">
        <v>2363</v>
      </c>
      <c r="F75" s="26" t="s">
        <v>909</v>
      </c>
      <c r="G75" s="23" t="s">
        <v>819</v>
      </c>
      <c r="H75" s="28" t="s">
        <v>2364</v>
      </c>
      <c r="I75" s="29"/>
      <c r="N75" s="1">
        <v>0.82099999999999995</v>
      </c>
      <c r="R75" s="4"/>
    </row>
    <row r="76" spans="1:18" s="1" customFormat="1" ht="12.75" x14ac:dyDescent="0.2">
      <c r="A76" s="23">
        <v>70</v>
      </c>
      <c r="B76" s="25" t="s">
        <v>2365</v>
      </c>
      <c r="C76" s="26" t="s">
        <v>2366</v>
      </c>
      <c r="D76" s="27">
        <v>0.24099999999999999</v>
      </c>
      <c r="E76" s="106" t="s">
        <v>2363</v>
      </c>
      <c r="F76" s="26" t="s">
        <v>909</v>
      </c>
      <c r="G76" s="23" t="s">
        <v>819</v>
      </c>
      <c r="H76" s="28" t="s">
        <v>2367</v>
      </c>
      <c r="I76" s="29"/>
      <c r="N76" s="1">
        <v>0.24099999999999999</v>
      </c>
      <c r="R76" s="4"/>
    </row>
    <row r="77" spans="1:18" s="1" customFormat="1" ht="12.75" x14ac:dyDescent="0.2">
      <c r="A77" s="23">
        <v>71</v>
      </c>
      <c r="B77" s="25" t="s">
        <v>2368</v>
      </c>
      <c r="C77" s="26" t="s">
        <v>2215</v>
      </c>
      <c r="D77" s="27">
        <v>0.67700000000000005</v>
      </c>
      <c r="E77" s="106" t="s">
        <v>2369</v>
      </c>
      <c r="F77" s="26" t="s">
        <v>909</v>
      </c>
      <c r="G77" s="23" t="s">
        <v>819</v>
      </c>
      <c r="H77" s="28" t="s">
        <v>2370</v>
      </c>
      <c r="I77" s="29"/>
      <c r="N77" s="1">
        <v>0.67700000000000005</v>
      </c>
      <c r="R77" s="4"/>
    </row>
    <row r="78" spans="1:18" s="1" customFormat="1" ht="12.75" x14ac:dyDescent="0.2">
      <c r="A78" s="23">
        <v>72</v>
      </c>
      <c r="B78" s="25" t="s">
        <v>2371</v>
      </c>
      <c r="C78" s="26" t="s">
        <v>2372</v>
      </c>
      <c r="D78" s="27">
        <v>0.28100000000000003</v>
      </c>
      <c r="E78" s="106" t="s">
        <v>2373</v>
      </c>
      <c r="F78" s="26" t="s">
        <v>909</v>
      </c>
      <c r="G78" s="23" t="s">
        <v>819</v>
      </c>
      <c r="H78" s="28" t="s">
        <v>2374</v>
      </c>
      <c r="I78" s="29"/>
      <c r="N78" s="1">
        <v>0.28100000000000003</v>
      </c>
      <c r="R78" s="4"/>
    </row>
    <row r="79" spans="1:18" s="1" customFormat="1" ht="12.75" x14ac:dyDescent="0.2">
      <c r="A79" s="23">
        <v>73</v>
      </c>
      <c r="B79" s="25" t="s">
        <v>2375</v>
      </c>
      <c r="C79" s="26" t="s">
        <v>2313</v>
      </c>
      <c r="D79" s="27">
        <v>0.19400000000000001</v>
      </c>
      <c r="E79" s="106" t="s">
        <v>2373</v>
      </c>
      <c r="F79" s="26" t="s">
        <v>909</v>
      </c>
      <c r="G79" s="23" t="s">
        <v>819</v>
      </c>
      <c r="H79" s="28" t="s">
        <v>2376</v>
      </c>
      <c r="I79" s="29"/>
      <c r="N79" s="1">
        <v>0.19400000000000001</v>
      </c>
      <c r="R79" s="4"/>
    </row>
    <row r="80" spans="1:18" s="1" customFormat="1" ht="12.75" x14ac:dyDescent="0.2">
      <c r="A80" s="23">
        <v>74</v>
      </c>
      <c r="B80" s="25" t="s">
        <v>2377</v>
      </c>
      <c r="C80" s="26" t="s">
        <v>2228</v>
      </c>
      <c r="D80" s="27">
        <v>0.217</v>
      </c>
      <c r="E80" s="106" t="s">
        <v>2373</v>
      </c>
      <c r="F80" s="26" t="s">
        <v>909</v>
      </c>
      <c r="G80" s="23" t="s">
        <v>819</v>
      </c>
      <c r="H80" s="28" t="s">
        <v>2378</v>
      </c>
      <c r="I80" s="29"/>
      <c r="N80" s="1">
        <v>0.217</v>
      </c>
      <c r="R80" s="4"/>
    </row>
    <row r="81" spans="1:18" s="1" customFormat="1" ht="12.75" x14ac:dyDescent="0.2">
      <c r="A81" s="23">
        <v>75</v>
      </c>
      <c r="B81" s="25" t="s">
        <v>2379</v>
      </c>
      <c r="C81" s="26" t="s">
        <v>2212</v>
      </c>
      <c r="D81" s="27">
        <v>0.32200000000000001</v>
      </c>
      <c r="E81" s="106" t="s">
        <v>2373</v>
      </c>
      <c r="F81" s="26" t="s">
        <v>909</v>
      </c>
      <c r="G81" s="23" t="s">
        <v>2163</v>
      </c>
      <c r="H81" s="28"/>
      <c r="I81" s="29"/>
      <c r="N81" s="1">
        <v>0.32200000000000001</v>
      </c>
      <c r="R81" s="4"/>
    </row>
    <row r="82" spans="1:18" s="1" customFormat="1" ht="12.75" x14ac:dyDescent="0.2">
      <c r="A82" s="23">
        <v>76</v>
      </c>
      <c r="B82" s="25" t="s">
        <v>2380</v>
      </c>
      <c r="C82" s="26" t="s">
        <v>2381</v>
      </c>
      <c r="D82" s="27">
        <v>0.153</v>
      </c>
      <c r="E82" s="106" t="s">
        <v>2373</v>
      </c>
      <c r="F82" s="26" t="s">
        <v>909</v>
      </c>
      <c r="G82" s="23" t="s">
        <v>2163</v>
      </c>
      <c r="H82" s="28"/>
      <c r="I82" s="29"/>
      <c r="N82" s="1">
        <v>0.153</v>
      </c>
      <c r="R82" s="4"/>
    </row>
    <row r="83" spans="1:18" s="1" customFormat="1" ht="12.75" x14ac:dyDescent="0.2">
      <c r="A83" s="23">
        <v>77</v>
      </c>
      <c r="B83" s="25" t="s">
        <v>2382</v>
      </c>
      <c r="C83" s="26" t="s">
        <v>2383</v>
      </c>
      <c r="D83" s="27">
        <v>6.6000000000000003E-2</v>
      </c>
      <c r="E83" s="106" t="s">
        <v>2384</v>
      </c>
      <c r="F83" s="26" t="s">
        <v>10</v>
      </c>
      <c r="G83" s="23" t="s">
        <v>2163</v>
      </c>
      <c r="H83" s="28"/>
      <c r="I83" s="29"/>
      <c r="P83" s="1">
        <v>6.6000000000000003E-2</v>
      </c>
      <c r="R83" s="4"/>
    </row>
    <row r="84" spans="1:18" s="1" customFormat="1" ht="12.75" x14ac:dyDescent="0.2">
      <c r="A84" s="23">
        <v>78</v>
      </c>
      <c r="B84" s="25" t="s">
        <v>2385</v>
      </c>
      <c r="C84" s="26" t="s">
        <v>1641</v>
      </c>
      <c r="D84" s="27">
        <v>0.24299999999999999</v>
      </c>
      <c r="E84" s="106" t="s">
        <v>2386</v>
      </c>
      <c r="F84" s="26" t="s">
        <v>10</v>
      </c>
      <c r="G84" s="23" t="s">
        <v>2163</v>
      </c>
      <c r="H84" s="28"/>
      <c r="I84" s="29"/>
      <c r="P84" s="1">
        <v>0.24299999999999999</v>
      </c>
      <c r="R84" s="4"/>
    </row>
    <row r="85" spans="1:18" s="1" customFormat="1" ht="25.5" x14ac:dyDescent="0.2">
      <c r="A85" s="23">
        <v>79</v>
      </c>
      <c r="B85" s="25" t="s">
        <v>2387</v>
      </c>
      <c r="C85" s="26" t="s">
        <v>2388</v>
      </c>
      <c r="D85" s="27">
        <v>8.5999999999999993E-2</v>
      </c>
      <c r="E85" s="106" t="s">
        <v>2386</v>
      </c>
      <c r="F85" s="26" t="s">
        <v>10</v>
      </c>
      <c r="G85" s="23" t="s">
        <v>2163</v>
      </c>
      <c r="H85" s="28"/>
      <c r="I85" s="29"/>
      <c r="P85" s="1">
        <v>8.5999999999999993E-2</v>
      </c>
      <c r="R85" s="4"/>
    </row>
    <row r="86" spans="1:18" s="1" customFormat="1" ht="12.75" x14ac:dyDescent="0.2">
      <c r="A86" s="23">
        <v>80</v>
      </c>
      <c r="B86" s="25" t="s">
        <v>2389</v>
      </c>
      <c r="C86" s="26" t="s">
        <v>2390</v>
      </c>
      <c r="D86" s="27">
        <v>0.27100000000000002</v>
      </c>
      <c r="E86" s="106" t="s">
        <v>2384</v>
      </c>
      <c r="F86" s="26" t="s">
        <v>10</v>
      </c>
      <c r="G86" s="23" t="s">
        <v>2163</v>
      </c>
      <c r="H86" s="28"/>
      <c r="I86" s="29"/>
      <c r="P86" s="1">
        <v>0.27100000000000002</v>
      </c>
      <c r="R86" s="4"/>
    </row>
    <row r="87" spans="1:18" s="1" customFormat="1" ht="12.75" x14ac:dyDescent="0.2">
      <c r="A87" s="23">
        <v>81</v>
      </c>
      <c r="B87" s="25" t="s">
        <v>2391</v>
      </c>
      <c r="C87" s="26" t="s">
        <v>2390</v>
      </c>
      <c r="D87" s="27">
        <v>0.14399999999999999</v>
      </c>
      <c r="E87" s="106" t="s">
        <v>2384</v>
      </c>
      <c r="F87" s="26" t="s">
        <v>10</v>
      </c>
      <c r="G87" s="23" t="s">
        <v>2163</v>
      </c>
      <c r="H87" s="28"/>
      <c r="I87" s="29"/>
      <c r="P87" s="1">
        <v>0.14399999999999999</v>
      </c>
      <c r="R87" s="4"/>
    </row>
    <row r="88" spans="1:18" s="1" customFormat="1" ht="12.75" x14ac:dyDescent="0.2">
      <c r="A88" s="132">
        <v>82</v>
      </c>
      <c r="B88" s="133" t="s">
        <v>2392</v>
      </c>
      <c r="C88" s="133" t="s">
        <v>2393</v>
      </c>
      <c r="D88" s="135">
        <f>0.193+ 0.617+ 0.456</f>
        <v>1.266</v>
      </c>
      <c r="E88" s="136" t="s">
        <v>2384</v>
      </c>
      <c r="F88" s="133" t="s">
        <v>10</v>
      </c>
      <c r="G88" s="23" t="s">
        <v>819</v>
      </c>
      <c r="H88" s="28" t="s">
        <v>2394</v>
      </c>
      <c r="I88" s="29"/>
      <c r="P88" s="1">
        <v>1.266</v>
      </c>
      <c r="R88" s="4"/>
    </row>
    <row r="89" spans="1:18" s="1" customFormat="1" ht="12.75" x14ac:dyDescent="0.2">
      <c r="A89" s="132"/>
      <c r="B89" s="133"/>
      <c r="C89" s="133"/>
      <c r="D89" s="135"/>
      <c r="E89" s="136"/>
      <c r="F89" s="133"/>
      <c r="G89" s="23" t="s">
        <v>819</v>
      </c>
      <c r="H89" s="28" t="s">
        <v>2395</v>
      </c>
      <c r="I89" s="29"/>
      <c r="R89" s="4"/>
    </row>
    <row r="90" spans="1:18" s="1" customFormat="1" ht="16.7" customHeight="1" x14ac:dyDescent="0.2">
      <c r="A90" s="132"/>
      <c r="B90" s="133"/>
      <c r="C90" s="133"/>
      <c r="D90" s="135"/>
      <c r="E90" s="136"/>
      <c r="F90" s="133"/>
      <c r="G90" s="23" t="s">
        <v>2396</v>
      </c>
      <c r="H90" s="28" t="s">
        <v>2397</v>
      </c>
      <c r="I90" s="29"/>
      <c r="R90" s="4"/>
    </row>
    <row r="91" spans="1:18" s="1" customFormat="1" ht="12.75" x14ac:dyDescent="0.2">
      <c r="A91" s="132">
        <v>83</v>
      </c>
      <c r="B91" s="133" t="s">
        <v>2398</v>
      </c>
      <c r="C91" s="133" t="s">
        <v>2399</v>
      </c>
      <c r="D91" s="135">
        <f>0.102+0.391+0.688</f>
        <v>1.181</v>
      </c>
      <c r="E91" s="136" t="s">
        <v>2400</v>
      </c>
      <c r="F91" s="133" t="s">
        <v>10</v>
      </c>
      <c r="G91" s="132" t="s">
        <v>1219</v>
      </c>
      <c r="H91" s="32" t="s">
        <v>2401</v>
      </c>
      <c r="I91" s="29"/>
      <c r="R91" s="4"/>
    </row>
    <row r="92" spans="1:18" s="1" customFormat="1" ht="12.75" x14ac:dyDescent="0.2">
      <c r="A92" s="132"/>
      <c r="B92" s="133"/>
      <c r="C92" s="133"/>
      <c r="D92" s="135"/>
      <c r="E92" s="136"/>
      <c r="F92" s="133"/>
      <c r="G92" s="132"/>
      <c r="H92" s="32" t="s">
        <v>2402</v>
      </c>
      <c r="I92" s="29"/>
      <c r="P92" s="1">
        <v>1.181</v>
      </c>
      <c r="R92" s="4"/>
    </row>
    <row r="93" spans="1:18" s="1" customFormat="1" ht="12.75" x14ac:dyDescent="0.2">
      <c r="A93" s="132"/>
      <c r="B93" s="133"/>
      <c r="C93" s="133"/>
      <c r="D93" s="135"/>
      <c r="E93" s="136"/>
      <c r="F93" s="133"/>
      <c r="G93" s="132"/>
      <c r="H93" s="32" t="s">
        <v>2403</v>
      </c>
      <c r="I93" s="29"/>
      <c r="R93" s="4"/>
    </row>
    <row r="94" spans="1:18" s="1" customFormat="1" ht="12.75" x14ac:dyDescent="0.2">
      <c r="A94" s="23">
        <v>85</v>
      </c>
      <c r="B94" s="25" t="s">
        <v>2404</v>
      </c>
      <c r="C94" s="26" t="s">
        <v>2405</v>
      </c>
      <c r="D94" s="27">
        <v>0.35</v>
      </c>
      <c r="E94" s="106" t="s">
        <v>2400</v>
      </c>
      <c r="F94" s="26" t="s">
        <v>10</v>
      </c>
      <c r="G94" s="23" t="s">
        <v>2163</v>
      </c>
      <c r="H94" s="28"/>
      <c r="I94" s="29"/>
      <c r="P94" s="1">
        <v>0.35</v>
      </c>
      <c r="R94" s="4"/>
    </row>
    <row r="95" spans="1:18" s="1" customFormat="1" ht="25.5" x14ac:dyDescent="0.2">
      <c r="A95" s="23">
        <v>86</v>
      </c>
      <c r="B95" s="25" t="s">
        <v>2406</v>
      </c>
      <c r="C95" s="26" t="s">
        <v>2407</v>
      </c>
      <c r="D95" s="27">
        <v>0.32800000000000001</v>
      </c>
      <c r="E95" s="106" t="s">
        <v>2400</v>
      </c>
      <c r="F95" s="26" t="s">
        <v>10</v>
      </c>
      <c r="G95" s="23" t="s">
        <v>2163</v>
      </c>
      <c r="H95" s="28"/>
      <c r="I95" s="29"/>
      <c r="P95" s="1">
        <v>0.32800000000000001</v>
      </c>
      <c r="R95" s="4"/>
    </row>
    <row r="96" spans="1:18" s="1" customFormat="1" ht="12.75" x14ac:dyDescent="0.2">
      <c r="A96" s="23">
        <v>87</v>
      </c>
      <c r="B96" s="25" t="s">
        <v>2408</v>
      </c>
      <c r="C96" s="26" t="s">
        <v>2409</v>
      </c>
      <c r="D96" s="27">
        <v>0.123</v>
      </c>
      <c r="E96" s="106" t="s">
        <v>2400</v>
      </c>
      <c r="F96" s="26" t="s">
        <v>10</v>
      </c>
      <c r="G96" s="23" t="s">
        <v>2163</v>
      </c>
      <c r="H96" s="28"/>
      <c r="I96" s="29"/>
      <c r="P96" s="1">
        <v>0.123</v>
      </c>
      <c r="R96" s="4"/>
    </row>
    <row r="97" spans="1:18" s="1" customFormat="1" ht="12.75" x14ac:dyDescent="0.2">
      <c r="A97" s="23">
        <v>88</v>
      </c>
      <c r="B97" s="25" t="s">
        <v>2410</v>
      </c>
      <c r="C97" s="26" t="s">
        <v>2411</v>
      </c>
      <c r="D97" s="27">
        <v>0.73499999999999999</v>
      </c>
      <c r="E97" s="106" t="s">
        <v>2400</v>
      </c>
      <c r="F97" s="26" t="s">
        <v>10</v>
      </c>
      <c r="G97" s="23" t="s">
        <v>2163</v>
      </c>
      <c r="H97" s="28"/>
      <c r="I97" s="29"/>
      <c r="P97" s="1">
        <v>0.73499999999999999</v>
      </c>
      <c r="R97" s="4"/>
    </row>
    <row r="98" spans="1:18" s="1" customFormat="1" ht="12.75" x14ac:dyDescent="0.2">
      <c r="A98" s="23">
        <v>89</v>
      </c>
      <c r="B98" s="25" t="s">
        <v>2412</v>
      </c>
      <c r="C98" s="26" t="s">
        <v>2413</v>
      </c>
      <c r="D98" s="27">
        <v>0.69199999999999995</v>
      </c>
      <c r="E98" s="106" t="s">
        <v>2400</v>
      </c>
      <c r="F98" s="26" t="s">
        <v>10</v>
      </c>
      <c r="G98" s="23" t="s">
        <v>2163</v>
      </c>
      <c r="H98" s="28"/>
      <c r="I98" s="29"/>
      <c r="P98" s="1">
        <v>0.69199999999999995</v>
      </c>
      <c r="R98" s="4"/>
    </row>
    <row r="99" spans="1:18" s="1" customFormat="1" ht="12.75" x14ac:dyDescent="0.2">
      <c r="A99" s="23">
        <v>90</v>
      </c>
      <c r="B99" s="25" t="s">
        <v>2414</v>
      </c>
      <c r="C99" s="26" t="s">
        <v>1641</v>
      </c>
      <c r="D99" s="27">
        <v>0.35899999999999999</v>
      </c>
      <c r="E99" s="106" t="s">
        <v>2384</v>
      </c>
      <c r="F99" s="26" t="s">
        <v>10</v>
      </c>
      <c r="G99" s="23" t="s">
        <v>819</v>
      </c>
      <c r="H99" s="28" t="s">
        <v>2415</v>
      </c>
      <c r="I99" s="29"/>
      <c r="P99" s="1">
        <v>0.35899999999999999</v>
      </c>
      <c r="R99" s="4"/>
    </row>
    <row r="100" spans="1:18" s="1" customFormat="1" ht="12.75" x14ac:dyDescent="0.2">
      <c r="A100" s="23">
        <v>91</v>
      </c>
      <c r="B100" s="25" t="s">
        <v>2416</v>
      </c>
      <c r="C100" s="26" t="s">
        <v>1641</v>
      </c>
      <c r="D100" s="27">
        <v>0.39400000000000002</v>
      </c>
      <c r="E100" s="106" t="s">
        <v>2384</v>
      </c>
      <c r="F100" s="26" t="s">
        <v>10</v>
      </c>
      <c r="G100" s="23" t="s">
        <v>819</v>
      </c>
      <c r="H100" s="28" t="s">
        <v>2417</v>
      </c>
      <c r="I100" s="29"/>
      <c r="P100" s="1">
        <v>0.39400000000000002</v>
      </c>
      <c r="R100" s="4"/>
    </row>
    <row r="101" spans="1:18" s="1" customFormat="1" ht="12.75" x14ac:dyDescent="0.2">
      <c r="A101" s="23">
        <v>92</v>
      </c>
      <c r="B101" s="25" t="s">
        <v>2418</v>
      </c>
      <c r="C101" s="26" t="s">
        <v>2215</v>
      </c>
      <c r="D101" s="27">
        <v>0.94299999999999995</v>
      </c>
      <c r="E101" s="106" t="s">
        <v>2384</v>
      </c>
      <c r="F101" s="26" t="s">
        <v>10</v>
      </c>
      <c r="G101" s="23" t="s">
        <v>1219</v>
      </c>
      <c r="H101" s="28" t="s">
        <v>2419</v>
      </c>
      <c r="I101" s="29"/>
      <c r="P101" s="1">
        <v>0.94299999999999995</v>
      </c>
      <c r="R101" s="4"/>
    </row>
    <row r="102" spans="1:18" s="1" customFormat="1" ht="12.75" x14ac:dyDescent="0.2">
      <c r="A102" s="23">
        <v>93</v>
      </c>
      <c r="B102" s="25" t="s">
        <v>2420</v>
      </c>
      <c r="C102" s="26" t="s">
        <v>1641</v>
      </c>
      <c r="D102" s="27">
        <v>0.106</v>
      </c>
      <c r="E102" s="106" t="s">
        <v>2384</v>
      </c>
      <c r="F102" s="26" t="s">
        <v>10</v>
      </c>
      <c r="G102" s="23" t="s">
        <v>819</v>
      </c>
      <c r="H102" s="28" t="s">
        <v>2421</v>
      </c>
      <c r="I102" s="29"/>
      <c r="P102" s="1">
        <v>0.106</v>
      </c>
      <c r="R102" s="4"/>
    </row>
    <row r="103" spans="1:18" s="1" customFormat="1" ht="12.75" x14ac:dyDescent="0.2">
      <c r="A103" s="23">
        <v>94</v>
      </c>
      <c r="B103" s="25" t="s">
        <v>2422</v>
      </c>
      <c r="C103" s="33" t="s">
        <v>2423</v>
      </c>
      <c r="D103" s="27">
        <v>0.14399999999999999</v>
      </c>
      <c r="E103" s="106" t="s">
        <v>2424</v>
      </c>
      <c r="F103" s="26" t="s">
        <v>10</v>
      </c>
      <c r="G103" s="23" t="s">
        <v>1219</v>
      </c>
      <c r="H103" s="28" t="s">
        <v>2425</v>
      </c>
      <c r="I103" s="29"/>
      <c r="P103" s="1">
        <v>0.14399999999999999</v>
      </c>
      <c r="R103" s="4"/>
    </row>
    <row r="104" spans="1:18" s="1" customFormat="1" ht="12.75" x14ac:dyDescent="0.2">
      <c r="A104" s="23">
        <v>95</v>
      </c>
      <c r="B104" s="25" t="s">
        <v>2426</v>
      </c>
      <c r="C104" s="26" t="s">
        <v>2427</v>
      </c>
      <c r="D104" s="27">
        <v>0.12</v>
      </c>
      <c r="E104" s="106" t="s">
        <v>2424</v>
      </c>
      <c r="F104" s="26" t="s">
        <v>10</v>
      </c>
      <c r="G104" s="23" t="s">
        <v>1219</v>
      </c>
      <c r="H104" s="28" t="s">
        <v>2428</v>
      </c>
      <c r="I104" s="29"/>
      <c r="P104" s="1">
        <v>0.12</v>
      </c>
      <c r="R104" s="4"/>
    </row>
    <row r="105" spans="1:18" s="1" customFormat="1" ht="12.75" x14ac:dyDescent="0.2">
      <c r="A105" s="132">
        <v>96</v>
      </c>
      <c r="B105" s="133" t="s">
        <v>2429</v>
      </c>
      <c r="C105" s="133" t="s">
        <v>2430</v>
      </c>
      <c r="D105" s="135">
        <f>0.172+0.802</f>
        <v>0.97399999999999998</v>
      </c>
      <c r="E105" s="136" t="s">
        <v>2431</v>
      </c>
      <c r="F105" s="133" t="s">
        <v>10</v>
      </c>
      <c r="G105" s="132" t="s">
        <v>1219</v>
      </c>
      <c r="H105" s="28" t="s">
        <v>2432</v>
      </c>
      <c r="I105" s="29"/>
      <c r="P105" s="1">
        <v>0.97399999999999998</v>
      </c>
      <c r="R105" s="4"/>
    </row>
    <row r="106" spans="1:18" s="1" customFormat="1" ht="12.75" x14ac:dyDescent="0.2">
      <c r="A106" s="132"/>
      <c r="B106" s="133"/>
      <c r="C106" s="133"/>
      <c r="D106" s="135"/>
      <c r="E106" s="136"/>
      <c r="F106" s="133"/>
      <c r="G106" s="132"/>
      <c r="H106" s="28" t="s">
        <v>2433</v>
      </c>
      <c r="I106" s="29"/>
      <c r="R106" s="4"/>
    </row>
    <row r="107" spans="1:18" s="1" customFormat="1" ht="12.75" x14ac:dyDescent="0.2">
      <c r="A107" s="23">
        <v>97</v>
      </c>
      <c r="B107" s="25" t="s">
        <v>2434</v>
      </c>
      <c r="C107" s="26" t="s">
        <v>2215</v>
      </c>
      <c r="D107" s="27">
        <v>0.56200000000000006</v>
      </c>
      <c r="E107" s="106" t="s">
        <v>2431</v>
      </c>
      <c r="F107" s="26" t="s">
        <v>10</v>
      </c>
      <c r="G107" s="23" t="s">
        <v>1219</v>
      </c>
      <c r="H107" s="28" t="s">
        <v>2435</v>
      </c>
      <c r="I107" s="29"/>
      <c r="P107" s="1">
        <v>0.56200000000000006</v>
      </c>
      <c r="R107" s="4"/>
    </row>
    <row r="108" spans="1:18" s="1" customFormat="1" ht="12.75" x14ac:dyDescent="0.2">
      <c r="A108" s="23">
        <v>98</v>
      </c>
      <c r="B108" s="25" t="s">
        <v>2434</v>
      </c>
      <c r="C108" s="26" t="s">
        <v>2313</v>
      </c>
      <c r="D108" s="27">
        <v>0.54400000000000004</v>
      </c>
      <c r="E108" s="106" t="s">
        <v>2431</v>
      </c>
      <c r="F108" s="26" t="s">
        <v>10</v>
      </c>
      <c r="G108" s="23" t="s">
        <v>1219</v>
      </c>
      <c r="H108" s="28" t="s">
        <v>2436</v>
      </c>
      <c r="I108" s="29"/>
      <c r="P108" s="1">
        <v>0.54400000000000004</v>
      </c>
      <c r="R108" s="4"/>
    </row>
    <row r="109" spans="1:18" s="1" customFormat="1" ht="12.75" x14ac:dyDescent="0.2">
      <c r="A109" s="23">
        <v>99</v>
      </c>
      <c r="B109" s="25" t="s">
        <v>2437</v>
      </c>
      <c r="C109" s="26" t="s">
        <v>2351</v>
      </c>
      <c r="D109" s="27">
        <v>0.104</v>
      </c>
      <c r="E109" s="106" t="s">
        <v>2431</v>
      </c>
      <c r="F109" s="26" t="s">
        <v>10</v>
      </c>
      <c r="G109" s="23" t="s">
        <v>1219</v>
      </c>
      <c r="H109" s="28" t="s">
        <v>2438</v>
      </c>
      <c r="I109" s="29"/>
      <c r="P109" s="1">
        <v>0.104</v>
      </c>
      <c r="R109" s="4"/>
    </row>
    <row r="110" spans="1:18" s="1" customFormat="1" ht="12.75" x14ac:dyDescent="0.2">
      <c r="A110" s="23">
        <v>100</v>
      </c>
      <c r="B110" s="25" t="s">
        <v>2439</v>
      </c>
      <c r="C110" s="26" t="s">
        <v>2259</v>
      </c>
      <c r="D110" s="27">
        <v>0.17299999999999999</v>
      </c>
      <c r="E110" s="106" t="s">
        <v>2431</v>
      </c>
      <c r="F110" s="26" t="s">
        <v>10</v>
      </c>
      <c r="G110" s="23" t="s">
        <v>1219</v>
      </c>
      <c r="H110" s="28" t="s">
        <v>2440</v>
      </c>
      <c r="I110" s="29"/>
      <c r="P110" s="1">
        <v>0.17299999999999999</v>
      </c>
      <c r="R110" s="4"/>
    </row>
    <row r="111" spans="1:18" s="1" customFormat="1" ht="12.75" x14ac:dyDescent="0.2">
      <c r="A111" s="23">
        <v>101</v>
      </c>
      <c r="B111" s="25" t="s">
        <v>2441</v>
      </c>
      <c r="C111" s="26" t="s">
        <v>2442</v>
      </c>
      <c r="D111" s="27">
        <v>0.80600000000000005</v>
      </c>
      <c r="E111" s="106" t="s">
        <v>2431</v>
      </c>
      <c r="F111" s="26" t="s">
        <v>10</v>
      </c>
      <c r="G111" s="23" t="s">
        <v>1219</v>
      </c>
      <c r="H111" s="28" t="s">
        <v>2443</v>
      </c>
      <c r="I111" s="29"/>
      <c r="P111" s="1">
        <v>0.80600000000000005</v>
      </c>
      <c r="R111" s="4"/>
    </row>
    <row r="112" spans="1:18" s="1" customFormat="1" ht="12.75" x14ac:dyDescent="0.2">
      <c r="A112" s="23">
        <v>102</v>
      </c>
      <c r="B112" s="25" t="s">
        <v>2444</v>
      </c>
      <c r="C112" s="26" t="s">
        <v>2445</v>
      </c>
      <c r="D112" s="27">
        <v>8.6999999999999994E-2</v>
      </c>
      <c r="E112" s="106" t="s">
        <v>2431</v>
      </c>
      <c r="F112" s="26" t="s">
        <v>10</v>
      </c>
      <c r="G112" s="23" t="s">
        <v>2163</v>
      </c>
      <c r="H112" s="28"/>
      <c r="I112" s="29"/>
      <c r="P112" s="1">
        <v>8.6999999999999994E-2</v>
      </c>
      <c r="R112" s="4"/>
    </row>
    <row r="113" spans="1:18" s="1" customFormat="1" ht="12.75" x14ac:dyDescent="0.2">
      <c r="A113" s="23">
        <v>103</v>
      </c>
      <c r="B113" s="25" t="s">
        <v>2446</v>
      </c>
      <c r="C113" s="26" t="s">
        <v>2447</v>
      </c>
      <c r="D113" s="27">
        <v>0.17299999999999999</v>
      </c>
      <c r="E113" s="106" t="s">
        <v>2431</v>
      </c>
      <c r="F113" s="26" t="s">
        <v>10</v>
      </c>
      <c r="G113" s="23" t="s">
        <v>1219</v>
      </c>
      <c r="H113" s="28" t="s">
        <v>2448</v>
      </c>
      <c r="I113" s="29"/>
      <c r="P113" s="1">
        <v>0.17299999999999999</v>
      </c>
      <c r="R113" s="4"/>
    </row>
    <row r="114" spans="1:18" s="1" customFormat="1" ht="12.75" x14ac:dyDescent="0.2">
      <c r="A114" s="23">
        <v>104</v>
      </c>
      <c r="B114" s="25" t="s">
        <v>2449</v>
      </c>
      <c r="C114" s="26" t="s">
        <v>2215</v>
      </c>
      <c r="D114" s="27">
        <v>0.318</v>
      </c>
      <c r="E114" s="106" t="s">
        <v>2450</v>
      </c>
      <c r="F114" s="26" t="s">
        <v>10</v>
      </c>
      <c r="G114" s="23" t="s">
        <v>1219</v>
      </c>
      <c r="H114" s="28" t="s">
        <v>2451</v>
      </c>
      <c r="I114" s="29"/>
      <c r="P114" s="1">
        <v>0.318</v>
      </c>
      <c r="R114" s="4"/>
    </row>
    <row r="115" spans="1:18" s="1" customFormat="1" ht="12.75" x14ac:dyDescent="0.2">
      <c r="A115" s="23">
        <v>105</v>
      </c>
      <c r="B115" s="25" t="s">
        <v>2452</v>
      </c>
      <c r="C115" s="26" t="s">
        <v>2453</v>
      </c>
      <c r="D115" s="27">
        <v>0.114</v>
      </c>
      <c r="E115" s="106" t="s">
        <v>2450</v>
      </c>
      <c r="F115" s="26" t="s">
        <v>10</v>
      </c>
      <c r="G115" s="23" t="s">
        <v>2163</v>
      </c>
      <c r="H115" s="28"/>
      <c r="I115" s="29"/>
      <c r="P115" s="1">
        <v>0.114</v>
      </c>
      <c r="R115" s="4"/>
    </row>
    <row r="116" spans="1:18" s="1" customFormat="1" ht="12.75" x14ac:dyDescent="0.2">
      <c r="A116" s="34">
        <v>106</v>
      </c>
      <c r="B116" s="35" t="s">
        <v>2454</v>
      </c>
      <c r="C116" s="36" t="s">
        <v>2455</v>
      </c>
      <c r="D116" s="37">
        <v>0.218</v>
      </c>
      <c r="E116" s="107" t="s">
        <v>2456</v>
      </c>
      <c r="F116" s="36" t="s">
        <v>10</v>
      </c>
      <c r="G116" s="34" t="s">
        <v>841</v>
      </c>
      <c r="H116" s="38" t="s">
        <v>2457</v>
      </c>
      <c r="I116" s="29"/>
      <c r="P116" s="1">
        <v>0.218</v>
      </c>
      <c r="R116" s="4"/>
    </row>
    <row r="117" spans="1:18" s="1" customFormat="1" ht="12.75" x14ac:dyDescent="0.2">
      <c r="A117" s="23">
        <v>107</v>
      </c>
      <c r="B117" s="25" t="s">
        <v>2458</v>
      </c>
      <c r="C117" s="26" t="s">
        <v>2459</v>
      </c>
      <c r="D117" s="27">
        <v>0.372</v>
      </c>
      <c r="E117" s="106" t="s">
        <v>2456</v>
      </c>
      <c r="F117" s="26" t="s">
        <v>10</v>
      </c>
      <c r="G117" s="23" t="s">
        <v>1219</v>
      </c>
      <c r="H117" s="28" t="s">
        <v>2460</v>
      </c>
      <c r="I117" s="29"/>
      <c r="J117" s="13"/>
      <c r="K117" s="13"/>
      <c r="P117" s="1">
        <v>0.372</v>
      </c>
      <c r="R117" s="4"/>
    </row>
    <row r="118" spans="1:18" s="1" customFormat="1" ht="12.75" x14ac:dyDescent="0.2">
      <c r="A118" s="23">
        <v>108</v>
      </c>
      <c r="B118" s="25" t="s">
        <v>2461</v>
      </c>
      <c r="C118" s="26" t="s">
        <v>2225</v>
      </c>
      <c r="D118" s="27">
        <v>0.22</v>
      </c>
      <c r="E118" s="106" t="s">
        <v>2456</v>
      </c>
      <c r="F118" s="26" t="s">
        <v>10</v>
      </c>
      <c r="G118" s="23" t="s">
        <v>1219</v>
      </c>
      <c r="H118" s="28" t="s">
        <v>2462</v>
      </c>
      <c r="I118" s="29"/>
      <c r="L118" s="13"/>
      <c r="P118" s="1">
        <v>0.22</v>
      </c>
      <c r="R118" s="4"/>
    </row>
    <row r="119" spans="1:18" s="1" customFormat="1" ht="12.75" x14ac:dyDescent="0.2">
      <c r="A119" s="23">
        <v>109</v>
      </c>
      <c r="B119" s="25" t="s">
        <v>2463</v>
      </c>
      <c r="C119" s="26" t="s">
        <v>2464</v>
      </c>
      <c r="D119" s="27">
        <v>0.27100000000000002</v>
      </c>
      <c r="E119" s="106" t="s">
        <v>2384</v>
      </c>
      <c r="F119" s="26" t="s">
        <v>10</v>
      </c>
      <c r="G119" s="23" t="s">
        <v>2163</v>
      </c>
      <c r="H119" s="28"/>
      <c r="I119" s="29"/>
      <c r="P119" s="1">
        <v>0.27100000000000002</v>
      </c>
      <c r="R119" s="4"/>
    </row>
    <row r="120" spans="1:18" s="1" customFormat="1" ht="12.75" x14ac:dyDescent="0.2">
      <c r="A120" s="23">
        <v>110</v>
      </c>
      <c r="B120" s="25" t="s">
        <v>2465</v>
      </c>
      <c r="C120" s="26" t="s">
        <v>2466</v>
      </c>
      <c r="D120" s="27">
        <v>0.68600000000000005</v>
      </c>
      <c r="E120" s="106" t="s">
        <v>2467</v>
      </c>
      <c r="F120" s="26" t="s">
        <v>57</v>
      </c>
      <c r="G120" s="23" t="s">
        <v>1219</v>
      </c>
      <c r="H120" s="28" t="s">
        <v>2468</v>
      </c>
      <c r="I120" s="29"/>
      <c r="L120" s="1">
        <v>0.68600000000000005</v>
      </c>
      <c r="R120" s="4"/>
    </row>
    <row r="121" spans="1:18" s="1" customFormat="1" ht="12.75" x14ac:dyDescent="0.2">
      <c r="A121" s="23">
        <v>111</v>
      </c>
      <c r="B121" s="25" t="s">
        <v>2469</v>
      </c>
      <c r="C121" s="26" t="s">
        <v>2256</v>
      </c>
      <c r="D121" s="27">
        <v>0.57099999999999995</v>
      </c>
      <c r="E121" s="106" t="s">
        <v>2467</v>
      </c>
      <c r="F121" s="26" t="s">
        <v>57</v>
      </c>
      <c r="G121" s="23" t="s">
        <v>1219</v>
      </c>
      <c r="H121" s="28" t="s">
        <v>2470</v>
      </c>
      <c r="I121" s="29"/>
      <c r="L121" s="1">
        <v>0.57099999999999995</v>
      </c>
      <c r="R121" s="4"/>
    </row>
    <row r="122" spans="1:18" s="1" customFormat="1" ht="12.75" x14ac:dyDescent="0.2">
      <c r="A122" s="23">
        <v>112</v>
      </c>
      <c r="B122" s="25" t="s">
        <v>2471</v>
      </c>
      <c r="C122" s="26" t="s">
        <v>2472</v>
      </c>
      <c r="D122" s="27">
        <v>0.35499999999999998</v>
      </c>
      <c r="E122" s="106" t="s">
        <v>2467</v>
      </c>
      <c r="F122" s="26" t="s">
        <v>57</v>
      </c>
      <c r="G122" s="23" t="s">
        <v>1219</v>
      </c>
      <c r="H122" s="28" t="s">
        <v>2473</v>
      </c>
      <c r="I122" s="29"/>
      <c r="L122" s="1">
        <v>0.35499999999999998</v>
      </c>
      <c r="R122" s="4"/>
    </row>
    <row r="123" spans="1:18" s="1" customFormat="1" ht="12.75" x14ac:dyDescent="0.2">
      <c r="A123" s="23">
        <v>113</v>
      </c>
      <c r="B123" s="25" t="s">
        <v>2474</v>
      </c>
      <c r="C123" s="26" t="s">
        <v>2399</v>
      </c>
      <c r="D123" s="27">
        <v>0.31</v>
      </c>
      <c r="E123" s="106" t="s">
        <v>2467</v>
      </c>
      <c r="F123" s="26" t="s">
        <v>57</v>
      </c>
      <c r="G123" s="23" t="s">
        <v>1219</v>
      </c>
      <c r="H123" s="28" t="s">
        <v>2475</v>
      </c>
      <c r="I123" s="29"/>
      <c r="L123" s="1">
        <v>0.31</v>
      </c>
      <c r="R123" s="4"/>
    </row>
    <row r="124" spans="1:18" s="1" customFormat="1" ht="12.75" x14ac:dyDescent="0.2">
      <c r="A124" s="23">
        <v>114</v>
      </c>
      <c r="B124" s="25" t="s">
        <v>2476</v>
      </c>
      <c r="C124" s="26" t="s">
        <v>2477</v>
      </c>
      <c r="D124" s="27">
        <v>0.46899999999999997</v>
      </c>
      <c r="E124" s="106" t="s">
        <v>2467</v>
      </c>
      <c r="F124" s="26" t="s">
        <v>57</v>
      </c>
      <c r="G124" s="23" t="s">
        <v>1219</v>
      </c>
      <c r="H124" s="28" t="s">
        <v>2478</v>
      </c>
      <c r="I124" s="29"/>
      <c r="L124" s="1">
        <v>0.46899999999999997</v>
      </c>
      <c r="R124" s="4"/>
    </row>
    <row r="125" spans="1:18" s="1" customFormat="1" ht="12.75" x14ac:dyDescent="0.2">
      <c r="A125" s="23">
        <v>115</v>
      </c>
      <c r="B125" s="25" t="s">
        <v>2479</v>
      </c>
      <c r="C125" s="26" t="s">
        <v>2480</v>
      </c>
      <c r="D125" s="27">
        <v>1.0880000000000001</v>
      </c>
      <c r="E125" s="106" t="s">
        <v>2467</v>
      </c>
      <c r="F125" s="26" t="s">
        <v>57</v>
      </c>
      <c r="G125" s="23" t="s">
        <v>1219</v>
      </c>
      <c r="H125" s="28" t="s">
        <v>2481</v>
      </c>
      <c r="I125" s="29"/>
      <c r="L125" s="1">
        <v>1.0880000000000001</v>
      </c>
      <c r="R125" s="4"/>
    </row>
    <row r="126" spans="1:18" s="1" customFormat="1" ht="12.75" x14ac:dyDescent="0.2">
      <c r="A126" s="23">
        <v>116</v>
      </c>
      <c r="B126" s="25" t="s">
        <v>2482</v>
      </c>
      <c r="C126" s="26" t="s">
        <v>2483</v>
      </c>
      <c r="D126" s="27">
        <v>0.19700000000000001</v>
      </c>
      <c r="E126" s="106" t="s">
        <v>2467</v>
      </c>
      <c r="F126" s="26" t="s">
        <v>57</v>
      </c>
      <c r="G126" s="23" t="s">
        <v>1219</v>
      </c>
      <c r="H126" s="28" t="s">
        <v>2484</v>
      </c>
      <c r="I126" s="29"/>
      <c r="L126" s="1">
        <v>0.19700000000000001</v>
      </c>
      <c r="R126" s="4"/>
    </row>
    <row r="127" spans="1:18" s="1" customFormat="1" ht="12.75" x14ac:dyDescent="0.2">
      <c r="A127" s="23">
        <v>117</v>
      </c>
      <c r="B127" s="25" t="s">
        <v>2485</v>
      </c>
      <c r="C127" s="26" t="s">
        <v>2447</v>
      </c>
      <c r="D127" s="27">
        <v>0.375</v>
      </c>
      <c r="E127" s="106" t="s">
        <v>2467</v>
      </c>
      <c r="F127" s="26" t="s">
        <v>57</v>
      </c>
      <c r="G127" s="23" t="s">
        <v>1219</v>
      </c>
      <c r="H127" s="28" t="s">
        <v>2486</v>
      </c>
      <c r="I127" s="29"/>
      <c r="L127" s="1">
        <v>0.375</v>
      </c>
      <c r="R127" s="4"/>
    </row>
    <row r="128" spans="1:18" s="1" customFormat="1" ht="12.75" x14ac:dyDescent="0.2">
      <c r="A128" s="23">
        <v>118</v>
      </c>
      <c r="B128" s="25" t="s">
        <v>2487</v>
      </c>
      <c r="C128" s="26" t="s">
        <v>2488</v>
      </c>
      <c r="D128" s="27">
        <v>0.16800000000000001</v>
      </c>
      <c r="E128" s="106" t="s">
        <v>2467</v>
      </c>
      <c r="F128" s="26" t="s">
        <v>57</v>
      </c>
      <c r="G128" s="23" t="s">
        <v>1219</v>
      </c>
      <c r="H128" s="28" t="s">
        <v>2489</v>
      </c>
      <c r="I128" s="29"/>
      <c r="L128" s="1">
        <v>0.16800000000000001</v>
      </c>
      <c r="R128" s="4"/>
    </row>
    <row r="129" spans="1:18" s="1" customFormat="1" ht="12.75" x14ac:dyDescent="0.2">
      <c r="A129" s="23">
        <v>119</v>
      </c>
      <c r="B129" s="25" t="s">
        <v>2490</v>
      </c>
      <c r="C129" s="26" t="s">
        <v>2313</v>
      </c>
      <c r="D129" s="27">
        <v>0.92300000000000004</v>
      </c>
      <c r="E129" s="106" t="s">
        <v>2467</v>
      </c>
      <c r="F129" s="26" t="s">
        <v>57</v>
      </c>
      <c r="G129" s="23" t="s">
        <v>1219</v>
      </c>
      <c r="H129" s="28" t="s">
        <v>2491</v>
      </c>
      <c r="I129" s="29"/>
      <c r="L129" s="1">
        <v>0.92300000000000004</v>
      </c>
      <c r="R129" s="4"/>
    </row>
    <row r="130" spans="1:18" s="1" customFormat="1" ht="12.75" x14ac:dyDescent="0.2">
      <c r="A130" s="132">
        <v>120</v>
      </c>
      <c r="B130" s="133" t="s">
        <v>2492</v>
      </c>
      <c r="C130" s="133" t="s">
        <v>2259</v>
      </c>
      <c r="D130" s="135">
        <f>0.156+0.242</f>
        <v>0.39800000000000002</v>
      </c>
      <c r="E130" s="136" t="s">
        <v>2467</v>
      </c>
      <c r="F130" s="133" t="s">
        <v>57</v>
      </c>
      <c r="G130" s="132" t="s">
        <v>1219</v>
      </c>
      <c r="H130" s="28" t="s">
        <v>2493</v>
      </c>
      <c r="I130" s="29"/>
      <c r="L130" s="1">
        <v>0.39800000000000002</v>
      </c>
      <c r="R130" s="4"/>
    </row>
    <row r="131" spans="1:18" s="1" customFormat="1" ht="12.75" x14ac:dyDescent="0.2">
      <c r="A131" s="132"/>
      <c r="B131" s="133"/>
      <c r="C131" s="133"/>
      <c r="D131" s="135"/>
      <c r="E131" s="136"/>
      <c r="F131" s="133"/>
      <c r="G131" s="132"/>
      <c r="H131" s="28" t="s">
        <v>2494</v>
      </c>
      <c r="I131" s="29"/>
      <c r="R131" s="4"/>
    </row>
    <row r="132" spans="1:18" s="1" customFormat="1" ht="12.75" x14ac:dyDescent="0.2">
      <c r="A132" s="23">
        <v>121</v>
      </c>
      <c r="B132" s="25" t="s">
        <v>2495</v>
      </c>
      <c r="C132" s="26" t="s">
        <v>2496</v>
      </c>
      <c r="D132" s="27">
        <v>0.17100000000000001</v>
      </c>
      <c r="E132" s="106" t="s">
        <v>2467</v>
      </c>
      <c r="F132" s="26" t="s">
        <v>57</v>
      </c>
      <c r="G132" s="23" t="s">
        <v>1219</v>
      </c>
      <c r="H132" s="28" t="s">
        <v>2497</v>
      </c>
      <c r="I132" s="29"/>
      <c r="L132" s="1">
        <v>0.17100000000000001</v>
      </c>
      <c r="R132" s="4"/>
    </row>
    <row r="133" spans="1:18" s="1" customFormat="1" ht="12.75" x14ac:dyDescent="0.2">
      <c r="A133" s="23">
        <v>122</v>
      </c>
      <c r="B133" s="25" t="s">
        <v>2498</v>
      </c>
      <c r="C133" s="26" t="s">
        <v>2499</v>
      </c>
      <c r="D133" s="27">
        <v>0.18</v>
      </c>
      <c r="E133" s="106" t="s">
        <v>2467</v>
      </c>
      <c r="F133" s="26" t="s">
        <v>57</v>
      </c>
      <c r="G133" s="23" t="s">
        <v>1219</v>
      </c>
      <c r="H133" s="28" t="s">
        <v>2500</v>
      </c>
      <c r="I133" s="29"/>
      <c r="L133" s="1">
        <v>0.18</v>
      </c>
      <c r="R133" s="4"/>
    </row>
    <row r="134" spans="1:18" s="1" customFormat="1" ht="12.75" x14ac:dyDescent="0.2">
      <c r="A134" s="23">
        <v>123</v>
      </c>
      <c r="B134" s="25" t="s">
        <v>2501</v>
      </c>
      <c r="C134" s="26" t="s">
        <v>2502</v>
      </c>
      <c r="D134" s="27">
        <v>0.20699999999999999</v>
      </c>
      <c r="E134" s="106" t="s">
        <v>2467</v>
      </c>
      <c r="F134" s="26" t="s">
        <v>57</v>
      </c>
      <c r="G134" s="23" t="s">
        <v>1219</v>
      </c>
      <c r="H134" s="28" t="s">
        <v>2503</v>
      </c>
      <c r="I134" s="29"/>
      <c r="L134" s="1">
        <v>0.20699999999999999</v>
      </c>
      <c r="R134" s="4"/>
    </row>
    <row r="135" spans="1:18" s="1" customFormat="1" ht="12.75" x14ac:dyDescent="0.2">
      <c r="A135" s="23">
        <v>124</v>
      </c>
      <c r="B135" s="25" t="s">
        <v>2504</v>
      </c>
      <c r="C135" s="26" t="s">
        <v>2218</v>
      </c>
      <c r="D135" s="27">
        <v>0.42799999999999999</v>
      </c>
      <c r="E135" s="106" t="s">
        <v>2467</v>
      </c>
      <c r="F135" s="26" t="s">
        <v>57</v>
      </c>
      <c r="G135" s="23" t="s">
        <v>1219</v>
      </c>
      <c r="H135" s="28" t="s">
        <v>2505</v>
      </c>
      <c r="I135" s="29"/>
      <c r="L135" s="1">
        <v>0.42799999999999999</v>
      </c>
      <c r="R135" s="4"/>
    </row>
    <row r="136" spans="1:18" s="1" customFormat="1" ht="12.75" x14ac:dyDescent="0.2">
      <c r="A136" s="23">
        <v>125</v>
      </c>
      <c r="B136" s="25" t="s">
        <v>2506</v>
      </c>
      <c r="C136" s="26" t="s">
        <v>2411</v>
      </c>
      <c r="D136" s="27">
        <v>0.35599999999999998</v>
      </c>
      <c r="E136" s="106" t="s">
        <v>2467</v>
      </c>
      <c r="F136" s="26" t="s">
        <v>57</v>
      </c>
      <c r="G136" s="23" t="s">
        <v>1219</v>
      </c>
      <c r="H136" s="28" t="s">
        <v>2507</v>
      </c>
      <c r="I136" s="29"/>
      <c r="L136" s="1">
        <v>0.35599999999999998</v>
      </c>
      <c r="R136" s="4"/>
    </row>
    <row r="137" spans="1:18" s="1" customFormat="1" ht="12.75" x14ac:dyDescent="0.2">
      <c r="A137" s="132">
        <v>126</v>
      </c>
      <c r="B137" s="133" t="s">
        <v>2508</v>
      </c>
      <c r="C137" s="133" t="s">
        <v>2250</v>
      </c>
      <c r="D137" s="135">
        <f>0.199+0.244</f>
        <v>0.443</v>
      </c>
      <c r="E137" s="136" t="s">
        <v>2467</v>
      </c>
      <c r="F137" s="133" t="s">
        <v>57</v>
      </c>
      <c r="G137" s="132" t="s">
        <v>1219</v>
      </c>
      <c r="H137" s="28" t="s">
        <v>2509</v>
      </c>
      <c r="I137" s="29"/>
      <c r="L137" s="1">
        <v>0.443</v>
      </c>
      <c r="R137" s="4"/>
    </row>
    <row r="138" spans="1:18" s="1" customFormat="1" ht="12.75" x14ac:dyDescent="0.2">
      <c r="A138" s="132"/>
      <c r="B138" s="133"/>
      <c r="C138" s="133"/>
      <c r="D138" s="135"/>
      <c r="E138" s="136"/>
      <c r="F138" s="133"/>
      <c r="G138" s="132"/>
      <c r="H138" s="28" t="s">
        <v>2510</v>
      </c>
      <c r="I138" s="29"/>
      <c r="R138" s="4"/>
    </row>
    <row r="139" spans="1:18" s="1" customFormat="1" ht="12.75" x14ac:dyDescent="0.2">
      <c r="A139" s="132">
        <v>127</v>
      </c>
      <c r="B139" s="133" t="s">
        <v>2511</v>
      </c>
      <c r="C139" s="133" t="s">
        <v>2512</v>
      </c>
      <c r="D139" s="135">
        <f>0.062+0.209</f>
        <v>0.27100000000000002</v>
      </c>
      <c r="E139" s="136" t="s">
        <v>2467</v>
      </c>
      <c r="F139" s="133" t="s">
        <v>57</v>
      </c>
      <c r="G139" s="132" t="s">
        <v>1219</v>
      </c>
      <c r="H139" s="28" t="s">
        <v>2513</v>
      </c>
      <c r="I139" s="29"/>
      <c r="L139" s="1">
        <v>0.27100000000000002</v>
      </c>
      <c r="R139" s="4"/>
    </row>
    <row r="140" spans="1:18" s="1" customFormat="1" ht="12.75" x14ac:dyDescent="0.2">
      <c r="A140" s="132"/>
      <c r="B140" s="133"/>
      <c r="C140" s="133"/>
      <c r="D140" s="135"/>
      <c r="E140" s="136"/>
      <c r="F140" s="133"/>
      <c r="G140" s="132"/>
      <c r="H140" s="28" t="s">
        <v>2514</v>
      </c>
      <c r="I140" s="29"/>
      <c r="R140" s="4"/>
    </row>
    <row r="141" spans="1:18" s="1" customFormat="1" ht="25.5" x14ac:dyDescent="0.2">
      <c r="A141" s="23">
        <v>128</v>
      </c>
      <c r="B141" s="25" t="s">
        <v>2515</v>
      </c>
      <c r="C141" s="26" t="s">
        <v>2215</v>
      </c>
      <c r="D141" s="27">
        <v>0.17299999999999999</v>
      </c>
      <c r="E141" s="106" t="s">
        <v>2516</v>
      </c>
      <c r="F141" s="26" t="s">
        <v>57</v>
      </c>
      <c r="G141" s="23" t="s">
        <v>1219</v>
      </c>
      <c r="H141" s="28" t="s">
        <v>2517</v>
      </c>
      <c r="I141" s="29"/>
      <c r="L141" s="1">
        <v>0.17299999999999999</v>
      </c>
      <c r="R141" s="4"/>
    </row>
    <row r="142" spans="1:18" s="1" customFormat="1" ht="25.5" x14ac:dyDescent="0.2">
      <c r="A142" s="23">
        <v>129</v>
      </c>
      <c r="B142" s="25" t="s">
        <v>2518</v>
      </c>
      <c r="C142" s="26" t="s">
        <v>2383</v>
      </c>
      <c r="D142" s="27">
        <v>0.217</v>
      </c>
      <c r="E142" s="106" t="s">
        <v>2516</v>
      </c>
      <c r="F142" s="26" t="s">
        <v>57</v>
      </c>
      <c r="G142" s="23" t="s">
        <v>1219</v>
      </c>
      <c r="H142" s="28" t="s">
        <v>2519</v>
      </c>
      <c r="I142" s="29"/>
      <c r="L142" s="1">
        <v>0.217</v>
      </c>
      <c r="R142" s="4"/>
    </row>
    <row r="143" spans="1:18" s="1" customFormat="1" ht="25.5" x14ac:dyDescent="0.2">
      <c r="A143" s="23">
        <v>130</v>
      </c>
      <c r="B143" s="25" t="s">
        <v>2520</v>
      </c>
      <c r="C143" s="26" t="s">
        <v>2521</v>
      </c>
      <c r="D143" s="27">
        <v>0.28599999999999998</v>
      </c>
      <c r="E143" s="106" t="s">
        <v>2516</v>
      </c>
      <c r="F143" s="26" t="s">
        <v>57</v>
      </c>
      <c r="G143" s="23" t="s">
        <v>1219</v>
      </c>
      <c r="H143" s="28" t="s">
        <v>2522</v>
      </c>
      <c r="I143" s="29"/>
      <c r="L143" s="1">
        <v>0.28599999999999998</v>
      </c>
      <c r="R143" s="4"/>
    </row>
    <row r="144" spans="1:18" s="1" customFormat="1" ht="25.5" x14ac:dyDescent="0.2">
      <c r="A144" s="23">
        <v>131</v>
      </c>
      <c r="B144" s="25" t="s">
        <v>2523</v>
      </c>
      <c r="C144" s="26" t="s">
        <v>1641</v>
      </c>
      <c r="D144" s="27">
        <v>0.27600000000000002</v>
      </c>
      <c r="E144" s="106" t="s">
        <v>2516</v>
      </c>
      <c r="F144" s="26" t="s">
        <v>57</v>
      </c>
      <c r="G144" s="23" t="s">
        <v>1219</v>
      </c>
      <c r="H144" s="28" t="s">
        <v>2524</v>
      </c>
      <c r="I144" s="29"/>
      <c r="L144" s="1">
        <v>0.27600000000000002</v>
      </c>
      <c r="R144" s="4"/>
    </row>
    <row r="145" spans="1:18" s="1" customFormat="1" ht="25.5" x14ac:dyDescent="0.2">
      <c r="A145" s="39">
        <v>132</v>
      </c>
      <c r="B145" s="40" t="s">
        <v>2525</v>
      </c>
      <c r="C145" s="33" t="s">
        <v>2526</v>
      </c>
      <c r="D145" s="41">
        <v>7.2999999999999995E-2</v>
      </c>
      <c r="E145" s="108" t="s">
        <v>2516</v>
      </c>
      <c r="F145" s="33" t="s">
        <v>57</v>
      </c>
      <c r="G145" s="39" t="s">
        <v>2301</v>
      </c>
      <c r="H145" s="31" t="s">
        <v>2527</v>
      </c>
      <c r="I145" s="29"/>
      <c r="L145" s="1">
        <v>7.2999999999999995E-2</v>
      </c>
      <c r="R145" s="4"/>
    </row>
    <row r="146" spans="1:18" s="1" customFormat="1" ht="25.5" x14ac:dyDescent="0.2">
      <c r="A146" s="23">
        <v>133</v>
      </c>
      <c r="B146" s="25" t="s">
        <v>2528</v>
      </c>
      <c r="C146" s="26" t="s">
        <v>2529</v>
      </c>
      <c r="D146" s="27">
        <v>0.19700000000000001</v>
      </c>
      <c r="E146" s="106" t="s">
        <v>2530</v>
      </c>
      <c r="F146" s="26" t="s">
        <v>230</v>
      </c>
      <c r="G146" s="23" t="s">
        <v>1219</v>
      </c>
      <c r="H146" s="28" t="s">
        <v>2531</v>
      </c>
      <c r="I146" s="29"/>
      <c r="J146" s="13"/>
      <c r="R146" s="4">
        <v>0.19700000000000001</v>
      </c>
    </row>
    <row r="147" spans="1:18" s="1" customFormat="1" ht="25.5" x14ac:dyDescent="0.2">
      <c r="A147" s="23">
        <v>134</v>
      </c>
      <c r="B147" s="25" t="s">
        <v>2532</v>
      </c>
      <c r="C147" s="26" t="s">
        <v>2533</v>
      </c>
      <c r="D147" s="27">
        <v>0.63300000000000001</v>
      </c>
      <c r="E147" s="106" t="s">
        <v>2530</v>
      </c>
      <c r="F147" s="26" t="s">
        <v>230</v>
      </c>
      <c r="G147" s="23" t="s">
        <v>1219</v>
      </c>
      <c r="H147" s="28" t="s">
        <v>2534</v>
      </c>
      <c r="I147" s="29"/>
      <c r="R147" s="4">
        <v>0.63300000000000001</v>
      </c>
    </row>
    <row r="148" spans="1:18" s="1" customFormat="1" ht="12.75" x14ac:dyDescent="0.2">
      <c r="A148" s="23">
        <v>135</v>
      </c>
      <c r="B148" s="25" t="s">
        <v>2535</v>
      </c>
      <c r="C148" s="26" t="s">
        <v>2536</v>
      </c>
      <c r="D148" s="27">
        <v>0.97799999999999998</v>
      </c>
      <c r="E148" s="106" t="s">
        <v>2530</v>
      </c>
      <c r="F148" s="26" t="s">
        <v>230</v>
      </c>
      <c r="G148" s="23" t="s">
        <v>2163</v>
      </c>
      <c r="H148" s="28"/>
      <c r="I148" s="29"/>
      <c r="R148" s="4">
        <v>0.97799999999999998</v>
      </c>
    </row>
    <row r="149" spans="1:18" s="1" customFormat="1" ht="12.75" x14ac:dyDescent="0.2">
      <c r="A149" s="23">
        <v>136</v>
      </c>
      <c r="B149" s="25" t="s">
        <v>2537</v>
      </c>
      <c r="C149" s="26" t="s">
        <v>2538</v>
      </c>
      <c r="D149" s="27">
        <v>0.14099999999999999</v>
      </c>
      <c r="E149" s="106" t="s">
        <v>2530</v>
      </c>
      <c r="F149" s="26" t="s">
        <v>230</v>
      </c>
      <c r="G149" s="23" t="s">
        <v>1219</v>
      </c>
      <c r="H149" s="28" t="s">
        <v>2539</v>
      </c>
      <c r="I149" s="29"/>
      <c r="R149" s="4">
        <v>0.14099999999999999</v>
      </c>
    </row>
    <row r="150" spans="1:18" s="1" customFormat="1" ht="12.75" x14ac:dyDescent="0.2">
      <c r="A150" s="23">
        <v>137</v>
      </c>
      <c r="B150" s="25" t="s">
        <v>2540</v>
      </c>
      <c r="C150" s="26" t="s">
        <v>2538</v>
      </c>
      <c r="D150" s="27">
        <v>0.14199999999999999</v>
      </c>
      <c r="E150" s="106" t="s">
        <v>2530</v>
      </c>
      <c r="F150" s="26" t="s">
        <v>230</v>
      </c>
      <c r="G150" s="23" t="s">
        <v>1219</v>
      </c>
      <c r="H150" s="28" t="s">
        <v>2541</v>
      </c>
      <c r="I150" s="29"/>
      <c r="R150" s="4">
        <v>0.14199999999999999</v>
      </c>
    </row>
    <row r="151" spans="1:18" s="1" customFormat="1" ht="12.75" x14ac:dyDescent="0.2">
      <c r="A151" s="23">
        <v>138</v>
      </c>
      <c r="B151" s="25" t="s">
        <v>2542</v>
      </c>
      <c r="C151" s="26" t="s">
        <v>2538</v>
      </c>
      <c r="D151" s="27">
        <v>0.14299999999999999</v>
      </c>
      <c r="E151" s="106" t="s">
        <v>2530</v>
      </c>
      <c r="F151" s="26" t="s">
        <v>230</v>
      </c>
      <c r="G151" s="23" t="s">
        <v>1219</v>
      </c>
      <c r="H151" s="28" t="s">
        <v>2543</v>
      </c>
      <c r="I151" s="29"/>
      <c r="R151" s="4">
        <v>0.14299999999999999</v>
      </c>
    </row>
    <row r="152" spans="1:18" s="1" customFormat="1" ht="12.75" x14ac:dyDescent="0.2">
      <c r="A152" s="23">
        <v>139</v>
      </c>
      <c r="B152" s="25" t="s">
        <v>2544</v>
      </c>
      <c r="C152" s="26" t="s">
        <v>2393</v>
      </c>
      <c r="D152" s="27">
        <v>1.1459999999999999</v>
      </c>
      <c r="E152" s="106" t="s">
        <v>2530</v>
      </c>
      <c r="F152" s="26" t="s">
        <v>230</v>
      </c>
      <c r="G152" s="23" t="s">
        <v>2163</v>
      </c>
      <c r="H152" s="28"/>
      <c r="I152" s="29"/>
      <c r="R152" s="4">
        <v>1.1459999999999999</v>
      </c>
    </row>
    <row r="153" spans="1:18" s="1" customFormat="1" ht="12.75" x14ac:dyDescent="0.2">
      <c r="A153" s="23">
        <v>140</v>
      </c>
      <c r="B153" s="25" t="s">
        <v>2545</v>
      </c>
      <c r="C153" s="26" t="s">
        <v>1641</v>
      </c>
      <c r="D153" s="27">
        <v>0.106</v>
      </c>
      <c r="E153" s="106" t="s">
        <v>2530</v>
      </c>
      <c r="F153" s="26" t="s">
        <v>230</v>
      </c>
      <c r="G153" s="23" t="s">
        <v>1219</v>
      </c>
      <c r="H153" s="28" t="s">
        <v>2546</v>
      </c>
      <c r="I153" s="29"/>
      <c r="R153" s="4">
        <v>0.106</v>
      </c>
    </row>
    <row r="154" spans="1:18" s="1" customFormat="1" ht="12.75" x14ac:dyDescent="0.2">
      <c r="A154" s="23">
        <v>141</v>
      </c>
      <c r="B154" s="25" t="s">
        <v>2547</v>
      </c>
      <c r="C154" s="26" t="s">
        <v>2225</v>
      </c>
      <c r="D154" s="27">
        <v>0.122</v>
      </c>
      <c r="E154" s="106" t="s">
        <v>2530</v>
      </c>
      <c r="F154" s="26" t="s">
        <v>230</v>
      </c>
      <c r="G154" s="23" t="s">
        <v>1219</v>
      </c>
      <c r="H154" s="28" t="s">
        <v>2548</v>
      </c>
      <c r="I154" s="29"/>
      <c r="R154" s="4">
        <v>0.122</v>
      </c>
    </row>
    <row r="155" spans="1:18" s="1" customFormat="1" ht="12.75" x14ac:dyDescent="0.2">
      <c r="A155" s="23">
        <v>142</v>
      </c>
      <c r="B155" s="25" t="s">
        <v>2549</v>
      </c>
      <c r="C155" s="26" t="s">
        <v>2550</v>
      </c>
      <c r="D155" s="27">
        <v>0.15</v>
      </c>
      <c r="E155" s="106" t="s">
        <v>2530</v>
      </c>
      <c r="F155" s="26" t="s">
        <v>230</v>
      </c>
      <c r="G155" s="23" t="s">
        <v>1219</v>
      </c>
      <c r="H155" s="28" t="s">
        <v>2551</v>
      </c>
      <c r="I155" s="29"/>
      <c r="R155" s="4">
        <v>0.15</v>
      </c>
    </row>
    <row r="156" spans="1:18" s="1" customFormat="1" ht="12.75" x14ac:dyDescent="0.2">
      <c r="A156" s="23">
        <v>143</v>
      </c>
      <c r="B156" s="25" t="s">
        <v>2552</v>
      </c>
      <c r="C156" s="26" t="s">
        <v>2553</v>
      </c>
      <c r="D156" s="27">
        <v>0.52700000000000002</v>
      </c>
      <c r="E156" s="106" t="s">
        <v>2530</v>
      </c>
      <c r="F156" s="26" t="s">
        <v>230</v>
      </c>
      <c r="G156" s="23" t="s">
        <v>1219</v>
      </c>
      <c r="H156" s="28" t="s">
        <v>2554</v>
      </c>
      <c r="I156" s="29"/>
      <c r="R156" s="4">
        <v>0.52700000000000002</v>
      </c>
    </row>
    <row r="157" spans="1:18" s="1" customFormat="1" ht="25.5" x14ac:dyDescent="0.2">
      <c r="A157" s="23">
        <v>144</v>
      </c>
      <c r="B157" s="25" t="s">
        <v>2555</v>
      </c>
      <c r="C157" s="26" t="s">
        <v>2556</v>
      </c>
      <c r="D157" s="27">
        <v>0.124</v>
      </c>
      <c r="E157" s="106" t="s">
        <v>2530</v>
      </c>
      <c r="F157" s="26" t="s">
        <v>230</v>
      </c>
      <c r="G157" s="23" t="s">
        <v>1219</v>
      </c>
      <c r="H157" s="28" t="s">
        <v>2557</v>
      </c>
      <c r="I157" s="29"/>
      <c r="R157" s="4">
        <v>0.124</v>
      </c>
    </row>
    <row r="158" spans="1:18" s="1" customFormat="1" ht="25.5" x14ac:dyDescent="0.2">
      <c r="A158" s="23">
        <v>145</v>
      </c>
      <c r="B158" s="25" t="s">
        <v>2558</v>
      </c>
      <c r="C158" s="26" t="s">
        <v>2559</v>
      </c>
      <c r="D158" s="27">
        <v>0.23</v>
      </c>
      <c r="E158" s="106" t="s">
        <v>2530</v>
      </c>
      <c r="F158" s="26" t="s">
        <v>230</v>
      </c>
      <c r="G158" s="23" t="s">
        <v>1219</v>
      </c>
      <c r="H158" s="28" t="s">
        <v>2560</v>
      </c>
      <c r="I158" s="29"/>
      <c r="R158" s="4">
        <v>0.23</v>
      </c>
    </row>
    <row r="159" spans="1:18" s="1" customFormat="1" ht="25.5" x14ac:dyDescent="0.2">
      <c r="A159" s="23">
        <v>146</v>
      </c>
      <c r="B159" s="25" t="s">
        <v>2561</v>
      </c>
      <c r="C159" s="26" t="s">
        <v>2562</v>
      </c>
      <c r="D159" s="27">
        <v>0.14499999999999999</v>
      </c>
      <c r="E159" s="106" t="s">
        <v>2530</v>
      </c>
      <c r="F159" s="26" t="s">
        <v>230</v>
      </c>
      <c r="G159" s="23" t="s">
        <v>1219</v>
      </c>
      <c r="H159" s="28" t="s">
        <v>2563</v>
      </c>
      <c r="I159" s="29"/>
      <c r="R159" s="4">
        <v>0.14499999999999999</v>
      </c>
    </row>
    <row r="160" spans="1:18" s="1" customFormat="1" ht="12.75" x14ac:dyDescent="0.2">
      <c r="A160" s="23">
        <v>147</v>
      </c>
      <c r="B160" s="25" t="s">
        <v>2564</v>
      </c>
      <c r="C160" s="26" t="s">
        <v>2178</v>
      </c>
      <c r="D160" s="27">
        <v>0.25</v>
      </c>
      <c r="E160" s="106" t="s">
        <v>2565</v>
      </c>
      <c r="F160" s="26" t="s">
        <v>230</v>
      </c>
      <c r="G160" s="23" t="s">
        <v>1219</v>
      </c>
      <c r="H160" s="28" t="s">
        <v>2566</v>
      </c>
      <c r="I160" s="29"/>
      <c r="R160" s="4">
        <v>0.25</v>
      </c>
    </row>
    <row r="161" spans="1:18" s="1" customFormat="1" ht="12.75" x14ac:dyDescent="0.2">
      <c r="A161" s="23">
        <v>148</v>
      </c>
      <c r="B161" s="25" t="s">
        <v>2567</v>
      </c>
      <c r="C161" s="26" t="s">
        <v>818</v>
      </c>
      <c r="D161" s="27">
        <v>0.89100000000000001</v>
      </c>
      <c r="E161" s="106" t="s">
        <v>2565</v>
      </c>
      <c r="F161" s="26" t="s">
        <v>230</v>
      </c>
      <c r="G161" s="23" t="s">
        <v>1219</v>
      </c>
      <c r="H161" s="28" t="s">
        <v>2568</v>
      </c>
      <c r="I161" s="29"/>
      <c r="R161" s="4">
        <v>0.89100000000000001</v>
      </c>
    </row>
    <row r="162" spans="1:18" s="1" customFormat="1" ht="12.75" x14ac:dyDescent="0.2">
      <c r="A162" s="23">
        <v>149</v>
      </c>
      <c r="B162" s="25" t="s">
        <v>2569</v>
      </c>
      <c r="C162" s="26" t="s">
        <v>2570</v>
      </c>
      <c r="D162" s="27">
        <v>7.3999999999999996E-2</v>
      </c>
      <c r="E162" s="106" t="s">
        <v>2565</v>
      </c>
      <c r="F162" s="26" t="s">
        <v>230</v>
      </c>
      <c r="G162" s="23" t="s">
        <v>1219</v>
      </c>
      <c r="H162" s="28" t="s">
        <v>2571</v>
      </c>
      <c r="I162" s="29"/>
      <c r="R162" s="4">
        <v>7.3999999999999996E-2</v>
      </c>
    </row>
    <row r="163" spans="1:18" s="1" customFormat="1" ht="12.75" x14ac:dyDescent="0.2">
      <c r="A163" s="23">
        <v>150</v>
      </c>
      <c r="B163" s="25" t="s">
        <v>2572</v>
      </c>
      <c r="C163" s="26" t="s">
        <v>2178</v>
      </c>
      <c r="D163" s="27">
        <v>0.56100000000000005</v>
      </c>
      <c r="E163" s="106" t="s">
        <v>2573</v>
      </c>
      <c r="F163" s="26" t="s">
        <v>230</v>
      </c>
      <c r="G163" s="23" t="s">
        <v>1219</v>
      </c>
      <c r="H163" s="28" t="s">
        <v>2574</v>
      </c>
      <c r="I163" s="29"/>
      <c r="R163" s="4">
        <v>0.56100000000000005</v>
      </c>
    </row>
    <row r="164" spans="1:18" s="1" customFormat="1" ht="12.75" x14ac:dyDescent="0.2">
      <c r="A164" s="23">
        <v>151</v>
      </c>
      <c r="B164" s="25" t="s">
        <v>2575</v>
      </c>
      <c r="C164" s="26" t="s">
        <v>2313</v>
      </c>
      <c r="D164" s="27">
        <v>0.72499999999999998</v>
      </c>
      <c r="E164" s="106" t="s">
        <v>2573</v>
      </c>
      <c r="F164" s="26" t="s">
        <v>230</v>
      </c>
      <c r="G164" s="23" t="s">
        <v>1219</v>
      </c>
      <c r="H164" s="28" t="s">
        <v>2576</v>
      </c>
      <c r="I164" s="29"/>
      <c r="R164" s="4">
        <v>0.72499999999999998</v>
      </c>
    </row>
    <row r="165" spans="1:18" s="1" customFormat="1" ht="25.5" x14ac:dyDescent="0.2">
      <c r="A165" s="23">
        <v>152</v>
      </c>
      <c r="B165" s="25" t="s">
        <v>2577</v>
      </c>
      <c r="C165" s="26" t="s">
        <v>2578</v>
      </c>
      <c r="D165" s="27">
        <v>7.0000000000000007E-2</v>
      </c>
      <c r="E165" s="106" t="s">
        <v>2573</v>
      </c>
      <c r="F165" s="26" t="s">
        <v>230</v>
      </c>
      <c r="G165" s="23" t="s">
        <v>1219</v>
      </c>
      <c r="H165" s="28" t="s">
        <v>2579</v>
      </c>
      <c r="I165" s="29"/>
      <c r="R165" s="4">
        <v>7.0000000000000007E-2</v>
      </c>
    </row>
    <row r="166" spans="1:18" s="1" customFormat="1" ht="12.75" x14ac:dyDescent="0.2">
      <c r="A166" s="132">
        <v>153</v>
      </c>
      <c r="B166" s="133" t="s">
        <v>2580</v>
      </c>
      <c r="C166" s="133" t="s">
        <v>2581</v>
      </c>
      <c r="D166" s="135">
        <f>0.1+0.449</f>
        <v>0.54900000000000004</v>
      </c>
      <c r="E166" s="136" t="s">
        <v>2573</v>
      </c>
      <c r="F166" s="133" t="s">
        <v>230</v>
      </c>
      <c r="G166" s="132" t="s">
        <v>1219</v>
      </c>
      <c r="H166" s="28" t="s">
        <v>2582</v>
      </c>
      <c r="I166" s="29"/>
      <c r="R166" s="4">
        <v>0.54900000000000004</v>
      </c>
    </row>
    <row r="167" spans="1:18" s="1" customFormat="1" ht="12.75" x14ac:dyDescent="0.2">
      <c r="A167" s="132"/>
      <c r="B167" s="133"/>
      <c r="C167" s="133"/>
      <c r="D167" s="135"/>
      <c r="E167" s="136"/>
      <c r="F167" s="133"/>
      <c r="G167" s="132"/>
      <c r="H167" s="28" t="s">
        <v>2583</v>
      </c>
      <c r="I167" s="29"/>
      <c r="R167" s="4"/>
    </row>
    <row r="168" spans="1:18" s="1" customFormat="1" ht="12.75" x14ac:dyDescent="0.2">
      <c r="A168" s="23">
        <v>154</v>
      </c>
      <c r="B168" s="25" t="s">
        <v>2584</v>
      </c>
      <c r="C168" s="26" t="s">
        <v>2585</v>
      </c>
      <c r="D168" s="27">
        <v>1.252</v>
      </c>
      <c r="E168" s="106" t="s">
        <v>2573</v>
      </c>
      <c r="F168" s="26" t="s">
        <v>230</v>
      </c>
      <c r="G168" s="23" t="s">
        <v>819</v>
      </c>
      <c r="H168" s="28" t="s">
        <v>2586</v>
      </c>
      <c r="I168" s="29"/>
      <c r="R168" s="4">
        <v>1.252</v>
      </c>
    </row>
    <row r="169" spans="1:18" s="1" customFormat="1" ht="12.75" x14ac:dyDescent="0.2">
      <c r="A169" s="23">
        <v>155</v>
      </c>
      <c r="B169" s="25" t="s">
        <v>2587</v>
      </c>
      <c r="C169" s="26" t="s">
        <v>2588</v>
      </c>
      <c r="D169" s="27">
        <v>0.14599999999999999</v>
      </c>
      <c r="E169" s="106" t="s">
        <v>2573</v>
      </c>
      <c r="F169" s="26" t="s">
        <v>230</v>
      </c>
      <c r="G169" s="23" t="s">
        <v>1219</v>
      </c>
      <c r="H169" s="28" t="s">
        <v>2589</v>
      </c>
      <c r="I169" s="29"/>
      <c r="R169" s="4">
        <v>0.14599999999999999</v>
      </c>
    </row>
    <row r="170" spans="1:18" s="1" customFormat="1" ht="12.75" x14ac:dyDescent="0.2">
      <c r="A170" s="23">
        <v>156</v>
      </c>
      <c r="B170" s="25" t="s">
        <v>2590</v>
      </c>
      <c r="C170" s="26" t="s">
        <v>2591</v>
      </c>
      <c r="D170" s="27">
        <v>0.27300000000000002</v>
      </c>
      <c r="E170" s="106" t="s">
        <v>2573</v>
      </c>
      <c r="F170" s="26" t="s">
        <v>230</v>
      </c>
      <c r="G170" s="23" t="s">
        <v>1219</v>
      </c>
      <c r="H170" s="28" t="s">
        <v>2592</v>
      </c>
      <c r="I170" s="29"/>
      <c r="R170" s="4">
        <v>0.27300000000000002</v>
      </c>
    </row>
    <row r="171" spans="1:18" s="1" customFormat="1" ht="12.75" x14ac:dyDescent="0.2">
      <c r="A171" s="23">
        <v>157</v>
      </c>
      <c r="B171" s="25" t="s">
        <v>2593</v>
      </c>
      <c r="C171" s="26" t="s">
        <v>2594</v>
      </c>
      <c r="D171" s="27">
        <v>0.13400000000000001</v>
      </c>
      <c r="E171" s="106" t="s">
        <v>2573</v>
      </c>
      <c r="F171" s="26" t="s">
        <v>230</v>
      </c>
      <c r="G171" s="23" t="s">
        <v>1219</v>
      </c>
      <c r="H171" s="28" t="s">
        <v>2595</v>
      </c>
      <c r="I171" s="29"/>
      <c r="R171" s="4">
        <v>0.13400000000000001</v>
      </c>
    </row>
    <row r="172" spans="1:18" s="1" customFormat="1" ht="12.75" x14ac:dyDescent="0.2">
      <c r="A172" s="23">
        <v>158</v>
      </c>
      <c r="B172" s="25" t="s">
        <v>2596</v>
      </c>
      <c r="C172" s="26" t="s">
        <v>2597</v>
      </c>
      <c r="D172" s="27">
        <v>0.44600000000000001</v>
      </c>
      <c r="E172" s="106" t="s">
        <v>2573</v>
      </c>
      <c r="F172" s="26" t="s">
        <v>230</v>
      </c>
      <c r="G172" s="23" t="s">
        <v>1219</v>
      </c>
      <c r="H172" s="28" t="s">
        <v>2598</v>
      </c>
      <c r="I172" s="29"/>
      <c r="R172" s="4">
        <v>0.44600000000000001</v>
      </c>
    </row>
    <row r="173" spans="1:18" s="1" customFormat="1" ht="12.75" x14ac:dyDescent="0.2">
      <c r="A173" s="23">
        <v>159</v>
      </c>
      <c r="B173" s="25" t="s">
        <v>2599</v>
      </c>
      <c r="C173" s="26" t="s">
        <v>2250</v>
      </c>
      <c r="D173" s="27">
        <v>0.628</v>
      </c>
      <c r="E173" s="106" t="s">
        <v>2600</v>
      </c>
      <c r="F173" s="26" t="s">
        <v>909</v>
      </c>
      <c r="G173" s="23" t="s">
        <v>819</v>
      </c>
      <c r="H173" s="28" t="s">
        <v>2601</v>
      </c>
      <c r="I173" s="29"/>
      <c r="N173" s="1">
        <v>0.628</v>
      </c>
      <c r="R173" s="4"/>
    </row>
    <row r="174" spans="1:18" s="1" customFormat="1" ht="12.75" x14ac:dyDescent="0.2">
      <c r="A174" s="23">
        <v>160</v>
      </c>
      <c r="B174" s="25" t="s">
        <v>2602</v>
      </c>
      <c r="C174" s="26" t="s">
        <v>2477</v>
      </c>
      <c r="D174" s="27">
        <v>0.28599999999999998</v>
      </c>
      <c r="E174" s="106" t="s">
        <v>2600</v>
      </c>
      <c r="F174" s="26" t="s">
        <v>909</v>
      </c>
      <c r="G174" s="23" t="s">
        <v>2163</v>
      </c>
      <c r="H174" s="28"/>
      <c r="I174" s="29"/>
      <c r="N174" s="1">
        <v>0.28599999999999998</v>
      </c>
      <c r="R174" s="4"/>
    </row>
    <row r="175" spans="1:18" s="1" customFormat="1" ht="12.75" x14ac:dyDescent="0.2">
      <c r="A175" s="23">
        <v>161</v>
      </c>
      <c r="B175" s="25" t="s">
        <v>2603</v>
      </c>
      <c r="C175" s="26" t="s">
        <v>2215</v>
      </c>
      <c r="D175" s="27">
        <v>0.35499999999999998</v>
      </c>
      <c r="E175" s="106" t="s">
        <v>2600</v>
      </c>
      <c r="F175" s="26" t="s">
        <v>909</v>
      </c>
      <c r="G175" s="23" t="s">
        <v>2163</v>
      </c>
      <c r="H175" s="28" t="s">
        <v>2604</v>
      </c>
      <c r="I175" s="29"/>
      <c r="N175" s="1">
        <v>0.35499999999999998</v>
      </c>
      <c r="R175" s="4"/>
    </row>
    <row r="176" spans="1:18" s="1" customFormat="1" ht="12.75" x14ac:dyDescent="0.2">
      <c r="A176" s="132">
        <v>162</v>
      </c>
      <c r="B176" s="133" t="s">
        <v>2605</v>
      </c>
      <c r="C176" s="137" t="s">
        <v>2241</v>
      </c>
      <c r="D176" s="135">
        <f>0.152+0.143+0.299</f>
        <v>0.59399999999999997</v>
      </c>
      <c r="E176" s="136" t="s">
        <v>2600</v>
      </c>
      <c r="F176" s="137" t="s">
        <v>909</v>
      </c>
      <c r="G176" s="132" t="s">
        <v>819</v>
      </c>
      <c r="H176" s="28" t="s">
        <v>2606</v>
      </c>
      <c r="I176" s="29"/>
      <c r="R176" s="4"/>
    </row>
    <row r="177" spans="1:20" s="1" customFormat="1" ht="12.75" x14ac:dyDescent="0.2">
      <c r="A177" s="132"/>
      <c r="B177" s="133"/>
      <c r="C177" s="137"/>
      <c r="D177" s="135"/>
      <c r="E177" s="136"/>
      <c r="F177" s="137"/>
      <c r="G177" s="132"/>
      <c r="H177" s="28" t="s">
        <v>2607</v>
      </c>
      <c r="I177" s="29"/>
      <c r="N177" s="1">
        <v>0.59399999999999997</v>
      </c>
      <c r="R177" s="4"/>
    </row>
    <row r="178" spans="1:20" s="1" customFormat="1" ht="12.75" x14ac:dyDescent="0.2">
      <c r="A178" s="132"/>
      <c r="B178" s="133"/>
      <c r="C178" s="137"/>
      <c r="D178" s="135"/>
      <c r="E178" s="136"/>
      <c r="F178" s="137"/>
      <c r="G178" s="132"/>
      <c r="H178" s="28" t="s">
        <v>2608</v>
      </c>
      <c r="I178" s="29"/>
      <c r="R178" s="4"/>
    </row>
    <row r="179" spans="1:20" s="1" customFormat="1" ht="12.75" x14ac:dyDescent="0.2">
      <c r="A179" s="23">
        <v>163</v>
      </c>
      <c r="B179" s="25" t="s">
        <v>2609</v>
      </c>
      <c r="C179" s="26" t="s">
        <v>2610</v>
      </c>
      <c r="D179" s="27">
        <v>0.33500000000000002</v>
      </c>
      <c r="E179" s="106" t="s">
        <v>2600</v>
      </c>
      <c r="F179" s="26" t="s">
        <v>909</v>
      </c>
      <c r="G179" s="23" t="s">
        <v>819</v>
      </c>
      <c r="H179" s="28" t="s">
        <v>2611</v>
      </c>
      <c r="I179" s="29"/>
      <c r="N179" s="1">
        <v>0.33500000000000002</v>
      </c>
      <c r="R179" s="4"/>
    </row>
    <row r="180" spans="1:20" s="1" customFormat="1" ht="12.75" x14ac:dyDescent="0.2">
      <c r="A180" s="23">
        <v>164</v>
      </c>
      <c r="B180" s="25" t="s">
        <v>2612</v>
      </c>
      <c r="C180" s="26" t="s">
        <v>2613</v>
      </c>
      <c r="D180" s="27">
        <v>0.71699999999999997</v>
      </c>
      <c r="E180" s="106" t="s">
        <v>2600</v>
      </c>
      <c r="F180" s="26" t="s">
        <v>909</v>
      </c>
      <c r="G180" s="23" t="s">
        <v>819</v>
      </c>
      <c r="H180" s="28" t="s">
        <v>2614</v>
      </c>
      <c r="I180" s="29"/>
      <c r="N180" s="1">
        <v>0.71699999999999997</v>
      </c>
      <c r="R180" s="4"/>
    </row>
    <row r="181" spans="1:20" s="1" customFormat="1" ht="12.75" x14ac:dyDescent="0.2">
      <c r="A181" s="23">
        <v>165</v>
      </c>
      <c r="B181" s="25" t="s">
        <v>2615</v>
      </c>
      <c r="C181" s="26" t="s">
        <v>2616</v>
      </c>
      <c r="D181" s="30">
        <v>0.15</v>
      </c>
      <c r="E181" s="106" t="s">
        <v>2600</v>
      </c>
      <c r="F181" s="26" t="s">
        <v>909</v>
      </c>
      <c r="G181" s="23" t="s">
        <v>2163</v>
      </c>
      <c r="H181" s="28"/>
      <c r="I181" s="29"/>
      <c r="N181" s="1">
        <v>0.15</v>
      </c>
      <c r="R181" s="4"/>
    </row>
    <row r="182" spans="1:20" s="1" customFormat="1" ht="12.75" x14ac:dyDescent="0.2">
      <c r="A182" s="23">
        <v>166</v>
      </c>
      <c r="B182" s="25" t="s">
        <v>2617</v>
      </c>
      <c r="C182" s="26" t="s">
        <v>2366</v>
      </c>
      <c r="D182" s="27">
        <v>0.41</v>
      </c>
      <c r="E182" s="106" t="s">
        <v>2600</v>
      </c>
      <c r="F182" s="26" t="s">
        <v>909</v>
      </c>
      <c r="G182" s="23" t="s">
        <v>819</v>
      </c>
      <c r="H182" s="28" t="s">
        <v>2618</v>
      </c>
      <c r="I182" s="29"/>
      <c r="N182" s="1">
        <v>0.41</v>
      </c>
      <c r="R182" s="4"/>
    </row>
    <row r="183" spans="1:20" s="1" customFormat="1" ht="12.75" x14ac:dyDescent="0.2">
      <c r="A183" s="23">
        <v>167</v>
      </c>
      <c r="B183" s="25" t="s">
        <v>2619</v>
      </c>
      <c r="C183" s="26" t="s">
        <v>2234</v>
      </c>
      <c r="D183" s="27">
        <v>0.23699999999999999</v>
      </c>
      <c r="E183" s="106" t="s">
        <v>2600</v>
      </c>
      <c r="F183" s="26" t="s">
        <v>909</v>
      </c>
      <c r="G183" s="23" t="s">
        <v>819</v>
      </c>
      <c r="H183" s="28" t="s">
        <v>2620</v>
      </c>
      <c r="I183" s="29"/>
      <c r="N183" s="1">
        <v>0.23699999999999999</v>
      </c>
      <c r="R183" s="4"/>
    </row>
    <row r="184" spans="1:20" s="1" customFormat="1" ht="12.75" x14ac:dyDescent="0.2">
      <c r="A184" s="23">
        <v>168</v>
      </c>
      <c r="B184" s="25" t="s">
        <v>2621</v>
      </c>
      <c r="C184" s="26" t="s">
        <v>2622</v>
      </c>
      <c r="D184" s="27">
        <v>7.8E-2</v>
      </c>
      <c r="E184" s="106" t="s">
        <v>2600</v>
      </c>
      <c r="F184" s="26" t="s">
        <v>909</v>
      </c>
      <c r="G184" s="23" t="s">
        <v>2163</v>
      </c>
      <c r="H184" s="28"/>
      <c r="I184" s="29"/>
      <c r="N184" s="1">
        <v>7.8E-2</v>
      </c>
      <c r="R184" s="4"/>
    </row>
    <row r="185" spans="1:20" s="1" customFormat="1" ht="12.75" x14ac:dyDescent="0.2">
      <c r="A185" s="23">
        <v>169</v>
      </c>
      <c r="B185" s="25" t="s">
        <v>2623</v>
      </c>
      <c r="C185" s="26" t="s">
        <v>818</v>
      </c>
      <c r="D185" s="27">
        <v>0.66700000000000004</v>
      </c>
      <c r="E185" s="106" t="s">
        <v>2600</v>
      </c>
      <c r="F185" s="26" t="s">
        <v>909</v>
      </c>
      <c r="G185" s="23" t="s">
        <v>1219</v>
      </c>
      <c r="H185" s="28" t="s">
        <v>2624</v>
      </c>
      <c r="I185" s="29"/>
      <c r="N185" s="1">
        <v>0.66700000000000004</v>
      </c>
      <c r="R185" s="4"/>
    </row>
    <row r="186" spans="1:20" s="1" customFormat="1" ht="12.75" x14ac:dyDescent="0.2">
      <c r="A186" s="23">
        <v>170</v>
      </c>
      <c r="B186" s="25" t="s">
        <v>2625</v>
      </c>
      <c r="C186" s="26" t="s">
        <v>2626</v>
      </c>
      <c r="D186" s="27">
        <v>0.40500000000000003</v>
      </c>
      <c r="E186" s="106" t="s">
        <v>2600</v>
      </c>
      <c r="F186" s="26" t="s">
        <v>909</v>
      </c>
      <c r="G186" s="23" t="s">
        <v>2163</v>
      </c>
      <c r="H186" s="28" t="s">
        <v>2627</v>
      </c>
      <c r="I186" s="29"/>
      <c r="N186" s="1">
        <v>0.40500000000000003</v>
      </c>
      <c r="R186" s="4"/>
    </row>
    <row r="187" spans="1:20" s="1" customFormat="1" ht="12.75" x14ac:dyDescent="0.2">
      <c r="A187" s="23">
        <v>172</v>
      </c>
      <c r="B187" s="25" t="s">
        <v>2628</v>
      </c>
      <c r="C187" s="26" t="s">
        <v>2629</v>
      </c>
      <c r="D187" s="27">
        <v>0.41199999999999998</v>
      </c>
      <c r="E187" s="106" t="s">
        <v>2600</v>
      </c>
      <c r="F187" s="26" t="s">
        <v>909</v>
      </c>
      <c r="G187" s="23" t="s">
        <v>819</v>
      </c>
      <c r="H187" s="28" t="s">
        <v>2630</v>
      </c>
      <c r="I187" s="29"/>
      <c r="N187" s="1">
        <v>0.41199999999999998</v>
      </c>
      <c r="R187" s="4"/>
    </row>
    <row r="188" spans="1:20" s="1" customFormat="1" ht="12.75" x14ac:dyDescent="0.2">
      <c r="A188" s="23">
        <v>173</v>
      </c>
      <c r="B188" s="25" t="s">
        <v>2631</v>
      </c>
      <c r="C188" s="26" t="s">
        <v>2632</v>
      </c>
      <c r="D188" s="27">
        <v>0.52700000000000002</v>
      </c>
      <c r="E188" s="106" t="s">
        <v>2600</v>
      </c>
      <c r="F188" s="26" t="s">
        <v>909</v>
      </c>
      <c r="G188" s="23" t="s">
        <v>819</v>
      </c>
      <c r="H188" s="28" t="s">
        <v>2633</v>
      </c>
      <c r="I188" s="29"/>
      <c r="N188" s="1">
        <v>0.52700000000000002</v>
      </c>
      <c r="R188" s="4"/>
    </row>
    <row r="189" spans="1:20" s="1" customFormat="1" ht="12.75" x14ac:dyDescent="0.2">
      <c r="A189" s="23">
        <v>174</v>
      </c>
      <c r="B189" s="25" t="s">
        <v>2634</v>
      </c>
      <c r="C189" s="26" t="s">
        <v>2635</v>
      </c>
      <c r="D189" s="27">
        <v>0.61799999999999999</v>
      </c>
      <c r="E189" s="106" t="s">
        <v>2636</v>
      </c>
      <c r="F189" s="26" t="s">
        <v>31</v>
      </c>
      <c r="G189" s="23" t="s">
        <v>2163</v>
      </c>
      <c r="H189" s="28"/>
      <c r="I189" s="29"/>
      <c r="R189" s="4"/>
      <c r="T189" s="1">
        <v>0.61799999999999999</v>
      </c>
    </row>
    <row r="190" spans="1:20" s="1" customFormat="1" ht="25.5" x14ac:dyDescent="0.2">
      <c r="A190" s="23">
        <v>175</v>
      </c>
      <c r="B190" s="25" t="s">
        <v>2637</v>
      </c>
      <c r="C190" s="26" t="s">
        <v>2638</v>
      </c>
      <c r="D190" s="27">
        <v>0.254</v>
      </c>
      <c r="E190" s="106" t="s">
        <v>2600</v>
      </c>
      <c r="F190" s="26" t="s">
        <v>909</v>
      </c>
      <c r="G190" s="23" t="s">
        <v>819</v>
      </c>
      <c r="H190" s="28" t="s">
        <v>2639</v>
      </c>
      <c r="I190" s="29"/>
      <c r="N190" s="1">
        <v>0.254</v>
      </c>
      <c r="R190" s="4"/>
    </row>
    <row r="191" spans="1:20" s="1" customFormat="1" ht="12.75" x14ac:dyDescent="0.2">
      <c r="A191" s="23">
        <v>176</v>
      </c>
      <c r="B191" s="25" t="s">
        <v>2640</v>
      </c>
      <c r="C191" s="26" t="s">
        <v>2641</v>
      </c>
      <c r="D191" s="27">
        <v>0.158</v>
      </c>
      <c r="E191" s="106" t="s">
        <v>2642</v>
      </c>
      <c r="F191" s="26" t="s">
        <v>31</v>
      </c>
      <c r="G191" s="23" t="s">
        <v>438</v>
      </c>
      <c r="H191" s="28" t="s">
        <v>2643</v>
      </c>
      <c r="I191" s="29"/>
      <c r="R191" s="4"/>
      <c r="T191" s="1">
        <v>0.158</v>
      </c>
    </row>
    <row r="192" spans="1:20" s="1" customFormat="1" ht="12.75" x14ac:dyDescent="0.2">
      <c r="A192" s="39">
        <v>177</v>
      </c>
      <c r="B192" s="40" t="s">
        <v>2644</v>
      </c>
      <c r="C192" s="33" t="s">
        <v>2250</v>
      </c>
      <c r="D192" s="41">
        <v>0.24199999999999999</v>
      </c>
      <c r="E192" s="108" t="s">
        <v>2642</v>
      </c>
      <c r="F192" s="33" t="s">
        <v>31</v>
      </c>
      <c r="G192" s="39" t="s">
        <v>2163</v>
      </c>
      <c r="H192" s="31"/>
      <c r="I192" s="42"/>
      <c r="R192" s="4"/>
      <c r="T192" s="1">
        <v>0.24199999999999999</v>
      </c>
    </row>
    <row r="193" spans="1:21" s="1" customFormat="1" ht="12.75" x14ac:dyDescent="0.2">
      <c r="A193" s="39">
        <v>178</v>
      </c>
      <c r="B193" s="40" t="s">
        <v>2645</v>
      </c>
      <c r="C193" s="33" t="s">
        <v>2646</v>
      </c>
      <c r="D193" s="41">
        <v>0.26</v>
      </c>
      <c r="E193" s="108" t="s">
        <v>2647</v>
      </c>
      <c r="F193" s="33" t="s">
        <v>88</v>
      </c>
      <c r="G193" s="39" t="s">
        <v>1219</v>
      </c>
      <c r="H193" s="31" t="s">
        <v>2648</v>
      </c>
      <c r="I193" s="42"/>
      <c r="R193" s="4"/>
      <c r="U193" s="1">
        <v>0.26</v>
      </c>
    </row>
    <row r="194" spans="1:21" s="1" customFormat="1" ht="12.75" x14ac:dyDescent="0.2">
      <c r="A194" s="39">
        <v>179</v>
      </c>
      <c r="B194" s="40" t="s">
        <v>2649</v>
      </c>
      <c r="C194" s="33" t="s">
        <v>2650</v>
      </c>
      <c r="D194" s="43">
        <v>0.14199999999999999</v>
      </c>
      <c r="E194" s="108" t="s">
        <v>2651</v>
      </c>
      <c r="F194" s="33" t="s">
        <v>31</v>
      </c>
      <c r="G194" s="39" t="s">
        <v>2163</v>
      </c>
      <c r="H194" s="31"/>
      <c r="I194" s="42"/>
      <c r="R194" s="4"/>
      <c r="T194" s="1">
        <v>0.14199999999999999</v>
      </c>
    </row>
    <row r="195" spans="1:21" s="1" customFormat="1" ht="12.75" x14ac:dyDescent="0.2">
      <c r="A195" s="39">
        <v>180</v>
      </c>
      <c r="B195" s="40" t="s">
        <v>2652</v>
      </c>
      <c r="C195" s="33" t="s">
        <v>2215</v>
      </c>
      <c r="D195" s="43">
        <v>0.55200000000000005</v>
      </c>
      <c r="E195" s="108" t="s">
        <v>2651</v>
      </c>
      <c r="F195" s="33" t="s">
        <v>31</v>
      </c>
      <c r="G195" s="39" t="s">
        <v>2163</v>
      </c>
      <c r="H195" s="31"/>
      <c r="I195" s="42"/>
      <c r="R195" s="4"/>
      <c r="T195" s="1">
        <v>0.55200000000000005</v>
      </c>
    </row>
    <row r="196" spans="1:21" s="1" customFormat="1" ht="12.75" x14ac:dyDescent="0.2">
      <c r="A196" s="39">
        <v>181</v>
      </c>
      <c r="B196" s="40" t="s">
        <v>2653</v>
      </c>
      <c r="C196" s="33" t="s">
        <v>2654</v>
      </c>
      <c r="D196" s="43">
        <v>0.32700000000000001</v>
      </c>
      <c r="E196" s="108" t="s">
        <v>2651</v>
      </c>
      <c r="F196" s="33" t="s">
        <v>31</v>
      </c>
      <c r="G196" s="39" t="s">
        <v>2163</v>
      </c>
      <c r="H196" s="31"/>
      <c r="I196" s="42"/>
      <c r="R196" s="4"/>
      <c r="T196" s="1">
        <v>0.32700000000000001</v>
      </c>
    </row>
    <row r="197" spans="1:21" s="1" customFormat="1" ht="12.75" x14ac:dyDescent="0.2">
      <c r="A197" s="39">
        <v>182</v>
      </c>
      <c r="B197" s="40" t="s">
        <v>2655</v>
      </c>
      <c r="C197" s="33" t="s">
        <v>2656</v>
      </c>
      <c r="D197" s="43">
        <v>0.54600000000000004</v>
      </c>
      <c r="E197" s="108" t="s">
        <v>2651</v>
      </c>
      <c r="F197" s="33" t="s">
        <v>31</v>
      </c>
      <c r="G197" s="39" t="s">
        <v>2163</v>
      </c>
      <c r="H197" s="31"/>
      <c r="I197" s="42"/>
      <c r="R197" s="4"/>
      <c r="T197" s="1">
        <v>0.54600000000000004</v>
      </c>
    </row>
    <row r="198" spans="1:21" s="1" customFormat="1" ht="12.75" x14ac:dyDescent="0.2">
      <c r="A198" s="39">
        <v>183</v>
      </c>
      <c r="B198" s="40" t="s">
        <v>2657</v>
      </c>
      <c r="C198" s="33" t="s">
        <v>2274</v>
      </c>
      <c r="D198" s="43">
        <v>0.217</v>
      </c>
      <c r="E198" s="108" t="s">
        <v>2651</v>
      </c>
      <c r="F198" s="33" t="s">
        <v>31</v>
      </c>
      <c r="G198" s="39" t="s">
        <v>2163</v>
      </c>
      <c r="H198" s="31"/>
      <c r="I198" s="42"/>
      <c r="R198" s="4"/>
      <c r="T198" s="1">
        <v>0.217</v>
      </c>
    </row>
    <row r="199" spans="1:21" s="1" customFormat="1" ht="12.75" x14ac:dyDescent="0.2">
      <c r="A199" s="39">
        <v>184</v>
      </c>
      <c r="B199" s="40" t="s">
        <v>2658</v>
      </c>
      <c r="C199" s="33" t="s">
        <v>1641</v>
      </c>
      <c r="D199" s="43">
        <v>0.40799999999999997</v>
      </c>
      <c r="E199" s="108" t="s">
        <v>2651</v>
      </c>
      <c r="F199" s="33" t="s">
        <v>31</v>
      </c>
      <c r="G199" s="39" t="s">
        <v>2163</v>
      </c>
      <c r="H199" s="31"/>
      <c r="I199" s="42"/>
      <c r="R199" s="4"/>
      <c r="T199" s="1">
        <v>0.40799999999999997</v>
      </c>
    </row>
    <row r="200" spans="1:21" s="1" customFormat="1" ht="12.75" x14ac:dyDescent="0.2">
      <c r="A200" s="39">
        <v>185</v>
      </c>
      <c r="B200" s="40" t="s">
        <v>2659</v>
      </c>
      <c r="C200" s="33" t="s">
        <v>2660</v>
      </c>
      <c r="D200" s="43">
        <v>0.245</v>
      </c>
      <c r="E200" s="108" t="s">
        <v>2661</v>
      </c>
      <c r="F200" s="33" t="s">
        <v>31</v>
      </c>
      <c r="G200" s="39" t="s">
        <v>2163</v>
      </c>
      <c r="H200" s="31"/>
      <c r="I200" s="42"/>
      <c r="R200" s="4"/>
      <c r="T200" s="1">
        <v>0.245</v>
      </c>
    </row>
    <row r="201" spans="1:21" s="1" customFormat="1" ht="12.75" x14ac:dyDescent="0.2">
      <c r="A201" s="39">
        <v>186</v>
      </c>
      <c r="B201" s="40" t="s">
        <v>2662</v>
      </c>
      <c r="C201" s="33" t="s">
        <v>2225</v>
      </c>
      <c r="D201" s="125">
        <v>0.88900000000000001</v>
      </c>
      <c r="E201" s="108" t="s">
        <v>2642</v>
      </c>
      <c r="F201" s="33" t="s">
        <v>31</v>
      </c>
      <c r="G201" s="138" t="s">
        <v>819</v>
      </c>
      <c r="H201" s="139" t="s">
        <v>2663</v>
      </c>
      <c r="I201" s="42"/>
      <c r="R201" s="4"/>
      <c r="T201" s="1">
        <v>0.88900000000000001</v>
      </c>
    </row>
    <row r="202" spans="1:21" s="1" customFormat="1" ht="12.75" x14ac:dyDescent="0.2">
      <c r="A202" s="39">
        <v>187</v>
      </c>
      <c r="B202" s="40" t="s">
        <v>2664</v>
      </c>
      <c r="C202" s="33" t="s">
        <v>2225</v>
      </c>
      <c r="D202" s="125"/>
      <c r="E202" s="108" t="s">
        <v>2642</v>
      </c>
      <c r="F202" s="33" t="s">
        <v>31</v>
      </c>
      <c r="G202" s="138"/>
      <c r="H202" s="139"/>
      <c r="I202" s="42"/>
      <c r="R202" s="4"/>
    </row>
    <row r="203" spans="1:21" s="1" customFormat="1" ht="12.75" x14ac:dyDescent="0.2">
      <c r="A203" s="39">
        <v>188</v>
      </c>
      <c r="B203" s="40" t="s">
        <v>2665</v>
      </c>
      <c r="C203" s="33" t="s">
        <v>2666</v>
      </c>
      <c r="D203" s="41">
        <v>0.86199999999999999</v>
      </c>
      <c r="E203" s="108" t="s">
        <v>2642</v>
      </c>
      <c r="F203" s="33" t="s">
        <v>31</v>
      </c>
      <c r="G203" s="39" t="s">
        <v>819</v>
      </c>
      <c r="H203" s="31" t="s">
        <v>2667</v>
      </c>
      <c r="I203" s="42"/>
      <c r="R203" s="4"/>
      <c r="T203" s="1">
        <v>0.86199999999999999</v>
      </c>
    </row>
    <row r="204" spans="1:21" s="1" customFormat="1" ht="12.75" x14ac:dyDescent="0.2">
      <c r="A204" s="39">
        <v>189</v>
      </c>
      <c r="B204" s="40" t="s">
        <v>2668</v>
      </c>
      <c r="C204" s="33" t="s">
        <v>2666</v>
      </c>
      <c r="D204" s="41">
        <v>0.23699999999999999</v>
      </c>
      <c r="E204" s="108" t="s">
        <v>2642</v>
      </c>
      <c r="F204" s="33" t="s">
        <v>31</v>
      </c>
      <c r="G204" s="39" t="s">
        <v>438</v>
      </c>
      <c r="H204" s="31"/>
      <c r="I204" s="42"/>
      <c r="R204" s="4"/>
      <c r="T204" s="1">
        <v>0.23699999999999999</v>
      </c>
    </row>
    <row r="205" spans="1:21" s="1" customFormat="1" ht="12.75" x14ac:dyDescent="0.2">
      <c r="A205" s="39">
        <v>190</v>
      </c>
      <c r="B205" s="40" t="s">
        <v>2669</v>
      </c>
      <c r="C205" s="33" t="s">
        <v>3996</v>
      </c>
      <c r="D205" s="41">
        <v>0.13700000000000001</v>
      </c>
      <c r="E205" s="108" t="s">
        <v>2642</v>
      </c>
      <c r="F205" s="33" t="s">
        <v>31</v>
      </c>
      <c r="G205" s="39" t="s">
        <v>2163</v>
      </c>
      <c r="H205" s="31"/>
      <c r="I205" s="42"/>
      <c r="R205" s="4"/>
      <c r="T205" s="1">
        <v>0.13700000000000001</v>
      </c>
    </row>
    <row r="206" spans="1:21" s="1" customFormat="1" ht="12.75" x14ac:dyDescent="0.2">
      <c r="A206" s="39">
        <v>191</v>
      </c>
      <c r="B206" s="40" t="s">
        <v>2670</v>
      </c>
      <c r="C206" s="33" t="s">
        <v>2423</v>
      </c>
      <c r="D206" s="41">
        <v>0.26</v>
      </c>
      <c r="E206" s="108" t="s">
        <v>2642</v>
      </c>
      <c r="F206" s="33" t="s">
        <v>31</v>
      </c>
      <c r="G206" s="39" t="s">
        <v>2163</v>
      </c>
      <c r="H206" s="31"/>
      <c r="I206" s="42"/>
      <c r="R206" s="4"/>
      <c r="T206" s="1">
        <v>0.26</v>
      </c>
    </row>
    <row r="207" spans="1:21" s="1" customFormat="1" ht="12.75" x14ac:dyDescent="0.2">
      <c r="A207" s="23">
        <v>192</v>
      </c>
      <c r="B207" s="25" t="s">
        <v>2671</v>
      </c>
      <c r="C207" s="26" t="s">
        <v>2672</v>
      </c>
      <c r="D207" s="27">
        <v>0.46700000000000003</v>
      </c>
      <c r="E207" s="106" t="s">
        <v>2642</v>
      </c>
      <c r="F207" s="26" t="s">
        <v>31</v>
      </c>
      <c r="G207" s="23" t="s">
        <v>2163</v>
      </c>
      <c r="H207" s="28"/>
      <c r="I207" s="29"/>
      <c r="R207" s="4"/>
      <c r="T207" s="1">
        <v>0.46700000000000003</v>
      </c>
    </row>
    <row r="208" spans="1:21" s="1" customFormat="1" ht="12.75" x14ac:dyDescent="0.2">
      <c r="A208" s="23">
        <v>193</v>
      </c>
      <c r="B208" s="25" t="s">
        <v>2673</v>
      </c>
      <c r="C208" s="26" t="s">
        <v>2411</v>
      </c>
      <c r="D208" s="27">
        <v>0.249</v>
      </c>
      <c r="E208" s="106" t="s">
        <v>2642</v>
      </c>
      <c r="F208" s="26" t="s">
        <v>31</v>
      </c>
      <c r="G208" s="23" t="s">
        <v>2163</v>
      </c>
      <c r="H208" s="28"/>
      <c r="I208" s="29"/>
      <c r="R208" s="4"/>
      <c r="T208" s="1">
        <v>0.249</v>
      </c>
    </row>
    <row r="209" spans="1:20" s="1" customFormat="1" ht="12.75" x14ac:dyDescent="0.2">
      <c r="A209" s="23">
        <v>194</v>
      </c>
      <c r="B209" s="25" t="s">
        <v>2674</v>
      </c>
      <c r="C209" s="26" t="s">
        <v>818</v>
      </c>
      <c r="D209" s="27">
        <v>0.20599999999999999</v>
      </c>
      <c r="E209" s="106" t="s">
        <v>2642</v>
      </c>
      <c r="F209" s="26" t="s">
        <v>31</v>
      </c>
      <c r="G209" s="23" t="s">
        <v>2163</v>
      </c>
      <c r="H209" s="28"/>
      <c r="I209" s="29"/>
      <c r="R209" s="4"/>
      <c r="T209" s="1">
        <v>0.20599999999999999</v>
      </c>
    </row>
    <row r="210" spans="1:20" s="1" customFormat="1" ht="12.75" x14ac:dyDescent="0.2">
      <c r="A210" s="23">
        <v>195</v>
      </c>
      <c r="B210" s="25" t="s">
        <v>2675</v>
      </c>
      <c r="C210" s="26" t="s">
        <v>2676</v>
      </c>
      <c r="D210" s="27">
        <v>0.40100000000000002</v>
      </c>
      <c r="E210" s="106" t="s">
        <v>2642</v>
      </c>
      <c r="F210" s="26" t="s">
        <v>31</v>
      </c>
      <c r="G210" s="23" t="s">
        <v>2163</v>
      </c>
      <c r="H210" s="28"/>
      <c r="I210" s="29"/>
      <c r="R210" s="4"/>
      <c r="T210" s="1">
        <v>0.40100000000000002</v>
      </c>
    </row>
    <row r="211" spans="1:20" s="1" customFormat="1" ht="12.75" x14ac:dyDescent="0.2">
      <c r="A211" s="23">
        <v>196</v>
      </c>
      <c r="B211" s="25" t="s">
        <v>2677</v>
      </c>
      <c r="C211" s="26" t="s">
        <v>2678</v>
      </c>
      <c r="D211" s="27">
        <v>0.81200000000000006</v>
      </c>
      <c r="E211" s="106" t="s">
        <v>2642</v>
      </c>
      <c r="F211" s="26" t="s">
        <v>31</v>
      </c>
      <c r="G211" s="23" t="s">
        <v>2163</v>
      </c>
      <c r="H211" s="28"/>
      <c r="I211" s="29"/>
      <c r="R211" s="4"/>
      <c r="T211" s="1">
        <v>0.81200000000000006</v>
      </c>
    </row>
    <row r="212" spans="1:20" s="1" customFormat="1" ht="12.75" x14ac:dyDescent="0.2">
      <c r="A212" s="23">
        <v>197</v>
      </c>
      <c r="B212" s="25" t="s">
        <v>2679</v>
      </c>
      <c r="C212" s="26" t="s">
        <v>2250</v>
      </c>
      <c r="D212" s="27">
        <v>0.61099999999999999</v>
      </c>
      <c r="E212" s="106" t="s">
        <v>2642</v>
      </c>
      <c r="F212" s="26" t="s">
        <v>31</v>
      </c>
      <c r="G212" s="23" t="s">
        <v>2163</v>
      </c>
      <c r="H212" s="28"/>
      <c r="I212" s="29"/>
      <c r="R212" s="4"/>
      <c r="T212" s="1">
        <v>0.61099999999999999</v>
      </c>
    </row>
    <row r="213" spans="1:20" s="1" customFormat="1" ht="12.75" x14ac:dyDescent="0.2">
      <c r="A213" s="23">
        <v>198</v>
      </c>
      <c r="B213" s="25" t="s">
        <v>2680</v>
      </c>
      <c r="C213" s="26" t="s">
        <v>2681</v>
      </c>
      <c r="D213" s="27">
        <v>0.26500000000000001</v>
      </c>
      <c r="E213" s="106" t="s">
        <v>2642</v>
      </c>
      <c r="F213" s="26" t="s">
        <v>31</v>
      </c>
      <c r="G213" s="23" t="s">
        <v>819</v>
      </c>
      <c r="H213" s="28" t="s">
        <v>2682</v>
      </c>
      <c r="I213" s="29"/>
      <c r="R213" s="4"/>
      <c r="T213" s="1">
        <v>0.26500000000000001</v>
      </c>
    </row>
    <row r="214" spans="1:20" s="1" customFormat="1" ht="12.75" x14ac:dyDescent="0.2">
      <c r="A214" s="23">
        <v>199</v>
      </c>
      <c r="B214" s="25" t="s">
        <v>2683</v>
      </c>
      <c r="C214" s="26" t="s">
        <v>2684</v>
      </c>
      <c r="D214" s="27">
        <v>0.35699999999999998</v>
      </c>
      <c r="E214" s="106" t="s">
        <v>2642</v>
      </c>
      <c r="F214" s="26" t="s">
        <v>31</v>
      </c>
      <c r="G214" s="23" t="s">
        <v>2163</v>
      </c>
      <c r="H214" s="28"/>
      <c r="I214" s="29"/>
      <c r="R214" s="4"/>
      <c r="T214" s="1">
        <v>0.35699999999999998</v>
      </c>
    </row>
    <row r="215" spans="1:20" s="1" customFormat="1" ht="12.75" x14ac:dyDescent="0.2">
      <c r="A215" s="23">
        <v>200</v>
      </c>
      <c r="B215" s="25" t="s">
        <v>2685</v>
      </c>
      <c r="C215" s="26" t="s">
        <v>2241</v>
      </c>
      <c r="D215" s="27">
        <v>0.878</v>
      </c>
      <c r="E215" s="106" t="s">
        <v>2686</v>
      </c>
      <c r="F215" s="26" t="s">
        <v>951</v>
      </c>
      <c r="G215" s="23" t="s">
        <v>819</v>
      </c>
      <c r="H215" s="28" t="s">
        <v>2687</v>
      </c>
      <c r="I215" s="29"/>
      <c r="R215" s="4"/>
      <c r="S215" s="1">
        <v>0.878</v>
      </c>
    </row>
    <row r="216" spans="1:20" s="1" customFormat="1" ht="12.75" x14ac:dyDescent="0.2">
      <c r="A216" s="23">
        <v>201</v>
      </c>
      <c r="B216" s="25" t="s">
        <v>2688</v>
      </c>
      <c r="C216" s="26" t="s">
        <v>2689</v>
      </c>
      <c r="D216" s="27">
        <v>0.28399999999999997</v>
      </c>
      <c r="E216" s="106" t="s">
        <v>2686</v>
      </c>
      <c r="F216" s="26" t="s">
        <v>951</v>
      </c>
      <c r="G216" s="23" t="s">
        <v>819</v>
      </c>
      <c r="H216" s="28" t="s">
        <v>2690</v>
      </c>
      <c r="I216" s="29"/>
      <c r="R216" s="4"/>
      <c r="S216" s="1">
        <v>0.28399999999999997</v>
      </c>
    </row>
    <row r="217" spans="1:20" s="1" customFormat="1" ht="12.75" x14ac:dyDescent="0.2">
      <c r="A217" s="23">
        <v>202</v>
      </c>
      <c r="B217" s="25" t="s">
        <v>2691</v>
      </c>
      <c r="C217" s="26" t="s">
        <v>2692</v>
      </c>
      <c r="D217" s="27">
        <v>0.15</v>
      </c>
      <c r="E217" s="106" t="s">
        <v>2686</v>
      </c>
      <c r="F217" s="26" t="s">
        <v>951</v>
      </c>
      <c r="G217" s="23" t="s">
        <v>2693</v>
      </c>
      <c r="H217" s="28" t="s">
        <v>2694</v>
      </c>
      <c r="I217" s="29"/>
      <c r="R217" s="4"/>
      <c r="S217" s="1">
        <v>0.15</v>
      </c>
    </row>
    <row r="218" spans="1:20" s="1" customFormat="1" ht="12.75" x14ac:dyDescent="0.2">
      <c r="A218" s="23">
        <v>203</v>
      </c>
      <c r="B218" s="25" t="s">
        <v>2695</v>
      </c>
      <c r="C218" s="26" t="s">
        <v>2696</v>
      </c>
      <c r="D218" s="27">
        <v>0.52800000000000002</v>
      </c>
      <c r="E218" s="106" t="s">
        <v>2686</v>
      </c>
      <c r="F218" s="26" t="s">
        <v>951</v>
      </c>
      <c r="G218" s="23" t="s">
        <v>819</v>
      </c>
      <c r="H218" s="28" t="s">
        <v>2697</v>
      </c>
      <c r="I218" s="29"/>
      <c r="J218" s="13"/>
      <c r="R218" s="4"/>
      <c r="S218" s="1">
        <v>0.52800000000000002</v>
      </c>
    </row>
    <row r="219" spans="1:20" s="1" customFormat="1" ht="12.75" x14ac:dyDescent="0.2">
      <c r="A219" s="23">
        <v>204</v>
      </c>
      <c r="B219" s="25" t="s">
        <v>2698</v>
      </c>
      <c r="C219" s="26" t="s">
        <v>2699</v>
      </c>
      <c r="D219" s="27">
        <v>0.26400000000000001</v>
      </c>
      <c r="E219" s="106" t="s">
        <v>2686</v>
      </c>
      <c r="F219" s="26" t="s">
        <v>951</v>
      </c>
      <c r="G219" s="23" t="s">
        <v>819</v>
      </c>
      <c r="H219" s="28" t="s">
        <v>2700</v>
      </c>
      <c r="I219" s="29"/>
      <c r="R219" s="4"/>
      <c r="S219" s="1">
        <v>0.26400000000000001</v>
      </c>
    </row>
    <row r="220" spans="1:20" s="1" customFormat="1" ht="12.75" x14ac:dyDescent="0.2">
      <c r="A220" s="23">
        <v>205</v>
      </c>
      <c r="B220" s="25" t="s">
        <v>2701</v>
      </c>
      <c r="C220" s="26" t="s">
        <v>2702</v>
      </c>
      <c r="D220" s="27">
        <v>0.20599999999999999</v>
      </c>
      <c r="E220" s="106" t="s">
        <v>2686</v>
      </c>
      <c r="F220" s="26" t="s">
        <v>951</v>
      </c>
      <c r="G220" s="23" t="s">
        <v>819</v>
      </c>
      <c r="H220" s="28" t="s">
        <v>2703</v>
      </c>
      <c r="I220" s="29"/>
      <c r="R220" s="4"/>
      <c r="S220" s="1">
        <v>0.20599999999999999</v>
      </c>
    </row>
    <row r="221" spans="1:20" s="1" customFormat="1" ht="12.75" x14ac:dyDescent="0.2">
      <c r="A221" s="23">
        <v>206</v>
      </c>
      <c r="B221" s="25" t="s">
        <v>2704</v>
      </c>
      <c r="C221" s="26" t="s">
        <v>2705</v>
      </c>
      <c r="D221" s="27">
        <v>0.27700000000000002</v>
      </c>
      <c r="E221" s="106" t="s">
        <v>2686</v>
      </c>
      <c r="F221" s="26" t="s">
        <v>951</v>
      </c>
      <c r="G221" s="23" t="s">
        <v>1219</v>
      </c>
      <c r="H221" s="28" t="s">
        <v>2706</v>
      </c>
      <c r="I221" s="29"/>
      <c r="R221" s="4"/>
      <c r="S221" s="1">
        <v>0.27700000000000002</v>
      </c>
    </row>
    <row r="222" spans="1:20" s="1" customFormat="1" ht="12.75" x14ac:dyDescent="0.2">
      <c r="A222" s="23">
        <v>207</v>
      </c>
      <c r="B222" s="25" t="s">
        <v>2707</v>
      </c>
      <c r="C222" s="26" t="s">
        <v>2708</v>
      </c>
      <c r="D222" s="27">
        <v>0.63500000000000001</v>
      </c>
      <c r="E222" s="106" t="s">
        <v>2709</v>
      </c>
      <c r="F222" s="26" t="s">
        <v>951</v>
      </c>
      <c r="G222" s="23" t="s">
        <v>819</v>
      </c>
      <c r="H222" s="28" t="s">
        <v>2710</v>
      </c>
      <c r="I222" s="29"/>
      <c r="R222" s="4"/>
      <c r="S222" s="1">
        <v>0.63500000000000001</v>
      </c>
    </row>
    <row r="223" spans="1:20" s="1" customFormat="1" ht="12.75" x14ac:dyDescent="0.2">
      <c r="A223" s="23">
        <v>208</v>
      </c>
      <c r="B223" s="25" t="s">
        <v>2711</v>
      </c>
      <c r="C223" s="26" t="s">
        <v>2372</v>
      </c>
      <c r="D223" s="27">
        <v>0.307</v>
      </c>
      <c r="E223" s="106" t="s">
        <v>2709</v>
      </c>
      <c r="F223" s="26" t="s">
        <v>951</v>
      </c>
      <c r="G223" s="23" t="s">
        <v>819</v>
      </c>
      <c r="H223" s="28" t="s">
        <v>2712</v>
      </c>
      <c r="I223" s="29"/>
      <c r="R223" s="4"/>
      <c r="S223" s="1">
        <v>0.307</v>
      </c>
    </row>
    <row r="224" spans="1:20" s="1" customFormat="1" ht="12.75" x14ac:dyDescent="0.2">
      <c r="A224" s="23">
        <v>209</v>
      </c>
      <c r="B224" s="25" t="s">
        <v>2713</v>
      </c>
      <c r="C224" s="26" t="s">
        <v>2714</v>
      </c>
      <c r="D224" s="27">
        <v>0.66200000000000003</v>
      </c>
      <c r="E224" s="106" t="s">
        <v>2709</v>
      </c>
      <c r="F224" s="26" t="s">
        <v>951</v>
      </c>
      <c r="G224" s="23" t="s">
        <v>819</v>
      </c>
      <c r="H224" s="28" t="s">
        <v>2715</v>
      </c>
      <c r="I224" s="29"/>
      <c r="R224" s="4"/>
      <c r="S224" s="1">
        <v>0.66200000000000003</v>
      </c>
    </row>
    <row r="225" spans="1:19" s="1" customFormat="1" ht="12.75" x14ac:dyDescent="0.2">
      <c r="A225" s="23">
        <v>210</v>
      </c>
      <c r="B225" s="25" t="s">
        <v>2716</v>
      </c>
      <c r="C225" s="26" t="s">
        <v>2215</v>
      </c>
      <c r="D225" s="27">
        <v>0.47099999999999997</v>
      </c>
      <c r="E225" s="106" t="s">
        <v>2709</v>
      </c>
      <c r="F225" s="26" t="s">
        <v>951</v>
      </c>
      <c r="G225" s="23" t="s">
        <v>2163</v>
      </c>
      <c r="H225" s="28"/>
      <c r="I225" s="29"/>
      <c r="R225" s="4"/>
      <c r="S225" s="1">
        <v>0.47099999999999997</v>
      </c>
    </row>
    <row r="226" spans="1:19" s="1" customFormat="1" ht="12.75" x14ac:dyDescent="0.2">
      <c r="A226" s="23">
        <v>211</v>
      </c>
      <c r="B226" s="25" t="s">
        <v>2717</v>
      </c>
      <c r="C226" s="26" t="s">
        <v>2351</v>
      </c>
      <c r="D226" s="27">
        <v>0.46200000000000002</v>
      </c>
      <c r="E226" s="106" t="s">
        <v>2709</v>
      </c>
      <c r="F226" s="26" t="s">
        <v>951</v>
      </c>
      <c r="G226" s="23" t="s">
        <v>819</v>
      </c>
      <c r="H226" s="28" t="s">
        <v>2718</v>
      </c>
      <c r="I226" s="29"/>
      <c r="R226" s="4"/>
      <c r="S226" s="1">
        <v>0.46200000000000002</v>
      </c>
    </row>
    <row r="227" spans="1:19" s="1" customFormat="1" ht="12.75" x14ac:dyDescent="0.2">
      <c r="A227" s="23">
        <v>212</v>
      </c>
      <c r="B227" s="25" t="s">
        <v>2719</v>
      </c>
      <c r="C227" s="26" t="s">
        <v>2250</v>
      </c>
      <c r="D227" s="27">
        <v>0.36499999999999999</v>
      </c>
      <c r="E227" s="106" t="s">
        <v>2709</v>
      </c>
      <c r="F227" s="26" t="s">
        <v>951</v>
      </c>
      <c r="G227" s="23" t="s">
        <v>819</v>
      </c>
      <c r="H227" s="28" t="s">
        <v>2720</v>
      </c>
      <c r="I227" s="29"/>
      <c r="R227" s="4"/>
      <c r="S227" s="1">
        <v>0.36499999999999999</v>
      </c>
    </row>
    <row r="228" spans="1:19" s="1" customFormat="1" ht="12.75" x14ac:dyDescent="0.2">
      <c r="A228" s="23">
        <v>213</v>
      </c>
      <c r="B228" s="25" t="s">
        <v>2721</v>
      </c>
      <c r="C228" s="26" t="s">
        <v>818</v>
      </c>
      <c r="D228" s="27">
        <v>0.19400000000000001</v>
      </c>
      <c r="E228" s="106" t="s">
        <v>2709</v>
      </c>
      <c r="F228" s="26" t="s">
        <v>951</v>
      </c>
      <c r="G228" s="23" t="s">
        <v>2163</v>
      </c>
      <c r="H228" s="28"/>
      <c r="I228" s="29"/>
      <c r="R228" s="4"/>
      <c r="S228" s="1">
        <v>0.19400000000000001</v>
      </c>
    </row>
    <row r="229" spans="1:19" s="1" customFormat="1" ht="12.75" x14ac:dyDescent="0.2">
      <c r="A229" s="23">
        <v>214</v>
      </c>
      <c r="B229" s="25" t="s">
        <v>2722</v>
      </c>
      <c r="C229" s="26" t="s">
        <v>2723</v>
      </c>
      <c r="D229" s="27">
        <v>0.36899999999999999</v>
      </c>
      <c r="E229" s="106" t="s">
        <v>2709</v>
      </c>
      <c r="F229" s="26" t="s">
        <v>951</v>
      </c>
      <c r="G229" s="23" t="s">
        <v>819</v>
      </c>
      <c r="H229" s="28" t="s">
        <v>2724</v>
      </c>
      <c r="I229" s="29"/>
      <c r="R229" s="4"/>
      <c r="S229" s="1">
        <v>0.36899999999999999</v>
      </c>
    </row>
    <row r="230" spans="1:19" s="1" customFormat="1" ht="12.75" x14ac:dyDescent="0.2">
      <c r="A230" s="23">
        <v>215</v>
      </c>
      <c r="B230" s="25" t="s">
        <v>2725</v>
      </c>
      <c r="C230" s="26" t="s">
        <v>2726</v>
      </c>
      <c r="D230" s="27">
        <v>0.185</v>
      </c>
      <c r="E230" s="106" t="s">
        <v>2709</v>
      </c>
      <c r="F230" s="26" t="s">
        <v>951</v>
      </c>
      <c r="G230" s="23" t="s">
        <v>819</v>
      </c>
      <c r="H230" s="28" t="s">
        <v>2727</v>
      </c>
      <c r="I230" s="29"/>
      <c r="R230" s="4"/>
      <c r="S230" s="1">
        <v>0.185</v>
      </c>
    </row>
    <row r="231" spans="1:19" s="1" customFormat="1" ht="12.75" x14ac:dyDescent="0.2">
      <c r="A231" s="23">
        <v>216</v>
      </c>
      <c r="B231" s="25" t="s">
        <v>2728</v>
      </c>
      <c r="C231" s="26" t="s">
        <v>2729</v>
      </c>
      <c r="D231" s="27">
        <v>0.36299999999999999</v>
      </c>
      <c r="E231" s="106" t="s">
        <v>2709</v>
      </c>
      <c r="F231" s="26" t="s">
        <v>951</v>
      </c>
      <c r="G231" s="23" t="s">
        <v>819</v>
      </c>
      <c r="H231" s="28" t="s">
        <v>2730</v>
      </c>
      <c r="I231" s="29"/>
      <c r="R231" s="4"/>
      <c r="S231" s="1">
        <v>0.36299999999999999</v>
      </c>
    </row>
    <row r="232" spans="1:19" s="1" customFormat="1" ht="12.75" x14ac:dyDescent="0.2">
      <c r="A232" s="23">
        <v>217</v>
      </c>
      <c r="B232" s="25" t="s">
        <v>2731</v>
      </c>
      <c r="C232" s="26" t="s">
        <v>2228</v>
      </c>
      <c r="D232" s="27">
        <v>0.14399999999999999</v>
      </c>
      <c r="E232" s="106" t="s">
        <v>2709</v>
      </c>
      <c r="F232" s="26" t="s">
        <v>951</v>
      </c>
      <c r="G232" s="23" t="s">
        <v>819</v>
      </c>
      <c r="H232" s="28" t="s">
        <v>2732</v>
      </c>
      <c r="I232" s="29"/>
      <c r="R232" s="4"/>
      <c r="S232" s="1">
        <v>0.14399999999999999</v>
      </c>
    </row>
    <row r="233" spans="1:19" s="1" customFormat="1" ht="12.75" x14ac:dyDescent="0.2">
      <c r="A233" s="23">
        <v>218</v>
      </c>
      <c r="B233" s="25" t="s">
        <v>2733</v>
      </c>
      <c r="C233" s="26" t="s">
        <v>818</v>
      </c>
      <c r="D233" s="27">
        <v>0.15</v>
      </c>
      <c r="E233" s="106" t="s">
        <v>2709</v>
      </c>
      <c r="F233" s="26" t="s">
        <v>951</v>
      </c>
      <c r="G233" s="23" t="s">
        <v>2163</v>
      </c>
      <c r="H233" s="28"/>
      <c r="I233" s="29"/>
      <c r="R233" s="4"/>
      <c r="S233" s="1">
        <v>0.15</v>
      </c>
    </row>
    <row r="234" spans="1:19" s="1" customFormat="1" ht="12.75" x14ac:dyDescent="0.2">
      <c r="A234" s="23">
        <v>219</v>
      </c>
      <c r="B234" s="25" t="s">
        <v>2734</v>
      </c>
      <c r="C234" s="26" t="s">
        <v>2313</v>
      </c>
      <c r="D234" s="27">
        <v>0.73399999999999999</v>
      </c>
      <c r="E234" s="106" t="s">
        <v>2709</v>
      </c>
      <c r="F234" s="26" t="s">
        <v>951</v>
      </c>
      <c r="G234" s="23" t="s">
        <v>819</v>
      </c>
      <c r="H234" s="28" t="s">
        <v>2735</v>
      </c>
      <c r="I234" s="29"/>
      <c r="R234" s="4"/>
      <c r="S234" s="1">
        <v>0.73399999999999999</v>
      </c>
    </row>
    <row r="235" spans="1:19" s="1" customFormat="1" ht="12.75" x14ac:dyDescent="0.2">
      <c r="A235" s="23">
        <v>221</v>
      </c>
      <c r="B235" s="25" t="s">
        <v>2736</v>
      </c>
      <c r="C235" s="26" t="s">
        <v>1641</v>
      </c>
      <c r="D235" s="27">
        <v>0.69299999999999995</v>
      </c>
      <c r="E235" s="106" t="s">
        <v>2709</v>
      </c>
      <c r="F235" s="26" t="s">
        <v>951</v>
      </c>
      <c r="G235" s="23" t="s">
        <v>819</v>
      </c>
      <c r="H235" s="28" t="s">
        <v>2737</v>
      </c>
      <c r="I235" s="29"/>
      <c r="R235" s="4"/>
      <c r="S235" s="1">
        <v>0.69299999999999995</v>
      </c>
    </row>
    <row r="236" spans="1:19" s="1" customFormat="1" ht="12.75" x14ac:dyDescent="0.2">
      <c r="A236" s="23">
        <v>222</v>
      </c>
      <c r="B236" s="25" t="s">
        <v>2738</v>
      </c>
      <c r="C236" s="26" t="s">
        <v>2256</v>
      </c>
      <c r="D236" s="27">
        <v>0.22800000000000001</v>
      </c>
      <c r="E236" s="106" t="s">
        <v>2739</v>
      </c>
      <c r="F236" s="26" t="s">
        <v>10</v>
      </c>
      <c r="G236" s="23" t="s">
        <v>2163</v>
      </c>
      <c r="H236" s="28" t="s">
        <v>2740</v>
      </c>
      <c r="I236" s="29"/>
      <c r="P236" s="1">
        <v>0.22800000000000001</v>
      </c>
      <c r="R236" s="4"/>
    </row>
    <row r="237" spans="1:19" s="1" customFormat="1" ht="12.75" x14ac:dyDescent="0.2">
      <c r="A237" s="23">
        <v>223</v>
      </c>
      <c r="B237" s="25" t="s">
        <v>2741</v>
      </c>
      <c r="C237" s="26" t="s">
        <v>2472</v>
      </c>
      <c r="D237" s="27">
        <v>0.17299999999999999</v>
      </c>
      <c r="E237" s="106" t="s">
        <v>2739</v>
      </c>
      <c r="F237" s="26" t="s">
        <v>10</v>
      </c>
      <c r="G237" s="23" t="s">
        <v>1219</v>
      </c>
      <c r="H237" s="28" t="s">
        <v>2742</v>
      </c>
      <c r="I237" s="29"/>
      <c r="P237" s="1">
        <v>0.17299999999999999</v>
      </c>
      <c r="R237" s="4"/>
    </row>
    <row r="238" spans="1:19" s="1" customFormat="1" ht="12.75" x14ac:dyDescent="0.2">
      <c r="A238" s="23">
        <v>224</v>
      </c>
      <c r="B238" s="25" t="s">
        <v>2743</v>
      </c>
      <c r="C238" s="26" t="s">
        <v>2744</v>
      </c>
      <c r="D238" s="27">
        <v>0.23200000000000001</v>
      </c>
      <c r="E238" s="106" t="s">
        <v>2745</v>
      </c>
      <c r="F238" s="26" t="s">
        <v>10</v>
      </c>
      <c r="G238" s="23" t="s">
        <v>1219</v>
      </c>
      <c r="H238" s="28" t="s">
        <v>2746</v>
      </c>
      <c r="I238" s="29"/>
      <c r="P238" s="1">
        <v>0.23200000000000001</v>
      </c>
      <c r="R238" s="4"/>
    </row>
    <row r="239" spans="1:19" s="1" customFormat="1" ht="12.75" x14ac:dyDescent="0.2">
      <c r="A239" s="23">
        <v>225</v>
      </c>
      <c r="B239" s="25" t="s">
        <v>2747</v>
      </c>
      <c r="C239" s="26" t="s">
        <v>2268</v>
      </c>
      <c r="D239" s="27">
        <v>0.214</v>
      </c>
      <c r="E239" s="106" t="s">
        <v>2745</v>
      </c>
      <c r="F239" s="26" t="s">
        <v>10</v>
      </c>
      <c r="G239" s="23" t="s">
        <v>1219</v>
      </c>
      <c r="H239" s="28" t="s">
        <v>2748</v>
      </c>
      <c r="I239" s="29"/>
      <c r="P239" s="1">
        <v>0.214</v>
      </c>
      <c r="R239" s="4"/>
    </row>
    <row r="240" spans="1:19" s="1" customFormat="1" ht="12.75" x14ac:dyDescent="0.2">
      <c r="A240" s="23">
        <v>226</v>
      </c>
      <c r="B240" s="25" t="s">
        <v>2749</v>
      </c>
      <c r="C240" s="26" t="s">
        <v>2330</v>
      </c>
      <c r="D240" s="135">
        <v>0.23799999999999999</v>
      </c>
      <c r="E240" s="106" t="s">
        <v>2745</v>
      </c>
      <c r="F240" s="26" t="s">
        <v>10</v>
      </c>
      <c r="G240" s="23" t="s">
        <v>1219</v>
      </c>
      <c r="H240" s="140" t="s">
        <v>2750</v>
      </c>
      <c r="I240" s="29"/>
      <c r="P240" s="1">
        <v>0.23799999999999999</v>
      </c>
      <c r="R240" s="4"/>
    </row>
    <row r="241" spans="1:21" s="1" customFormat="1" ht="12.75" x14ac:dyDescent="0.2">
      <c r="A241" s="23">
        <v>227</v>
      </c>
      <c r="B241" s="25" t="s">
        <v>2751</v>
      </c>
      <c r="C241" s="26" t="s">
        <v>2330</v>
      </c>
      <c r="D241" s="135"/>
      <c r="E241" s="106" t="s">
        <v>2745</v>
      </c>
      <c r="F241" s="26" t="s">
        <v>10</v>
      </c>
      <c r="G241" s="23" t="s">
        <v>1219</v>
      </c>
      <c r="H241" s="140"/>
      <c r="I241" s="29"/>
      <c r="R241" s="4"/>
    </row>
    <row r="242" spans="1:21" s="1" customFormat="1" ht="12.75" x14ac:dyDescent="0.2">
      <c r="A242" s="23">
        <v>228</v>
      </c>
      <c r="B242" s="25" t="s">
        <v>2752</v>
      </c>
      <c r="C242" s="26" t="s">
        <v>2472</v>
      </c>
      <c r="D242" s="27">
        <v>0.79</v>
      </c>
      <c r="E242" s="106" t="s">
        <v>2745</v>
      </c>
      <c r="F242" s="26" t="s">
        <v>10</v>
      </c>
      <c r="G242" s="23" t="s">
        <v>1219</v>
      </c>
      <c r="H242" s="28" t="s">
        <v>2753</v>
      </c>
      <c r="I242" s="29"/>
      <c r="P242" s="1">
        <v>0.79</v>
      </c>
      <c r="R242" s="4"/>
    </row>
    <row r="243" spans="1:21" s="1" customFormat="1" ht="12.75" x14ac:dyDescent="0.2">
      <c r="A243" s="23">
        <v>229</v>
      </c>
      <c r="B243" s="25" t="s">
        <v>2754</v>
      </c>
      <c r="C243" s="26" t="s">
        <v>2755</v>
      </c>
      <c r="D243" s="27">
        <v>0.19600000000000001</v>
      </c>
      <c r="E243" s="106" t="s">
        <v>2745</v>
      </c>
      <c r="F243" s="26" t="s">
        <v>10</v>
      </c>
      <c r="G243" s="23" t="s">
        <v>1219</v>
      </c>
      <c r="H243" s="28" t="s">
        <v>2756</v>
      </c>
      <c r="I243" s="29"/>
      <c r="P243" s="1">
        <v>0.19600000000000001</v>
      </c>
      <c r="R243" s="4"/>
    </row>
    <row r="244" spans="1:21" s="1" customFormat="1" ht="12.75" x14ac:dyDescent="0.2">
      <c r="A244" s="39">
        <v>230</v>
      </c>
      <c r="B244" s="40" t="s">
        <v>2757</v>
      </c>
      <c r="C244" s="33" t="s">
        <v>2758</v>
      </c>
      <c r="D244" s="41">
        <v>0.35</v>
      </c>
      <c r="E244" s="108" t="s">
        <v>2745</v>
      </c>
      <c r="F244" s="33" t="s">
        <v>10</v>
      </c>
      <c r="G244" s="39" t="s">
        <v>2301</v>
      </c>
      <c r="H244" s="31" t="s">
        <v>2759</v>
      </c>
      <c r="I244" s="29"/>
      <c r="P244" s="1">
        <v>0.35</v>
      </c>
      <c r="R244" s="4"/>
    </row>
    <row r="245" spans="1:21" s="1" customFormat="1" ht="12.75" x14ac:dyDescent="0.2">
      <c r="A245" s="39">
        <v>231</v>
      </c>
      <c r="B245" s="40" t="s">
        <v>2760</v>
      </c>
      <c r="C245" s="33" t="s">
        <v>2761</v>
      </c>
      <c r="D245" s="41">
        <v>0.26800000000000002</v>
      </c>
      <c r="E245" s="108" t="s">
        <v>2745</v>
      </c>
      <c r="F245" s="33" t="s">
        <v>10</v>
      </c>
      <c r="G245" s="39" t="s">
        <v>2163</v>
      </c>
      <c r="H245" s="31" t="s">
        <v>2762</v>
      </c>
      <c r="I245" s="29"/>
      <c r="J245" s="13"/>
      <c r="K245" s="13"/>
      <c r="P245" s="1">
        <v>0.26800000000000002</v>
      </c>
      <c r="R245" s="4"/>
    </row>
    <row r="246" spans="1:21" s="1" customFormat="1" ht="12.75" x14ac:dyDescent="0.2">
      <c r="A246" s="39">
        <v>232</v>
      </c>
      <c r="B246" s="40" t="s">
        <v>2763</v>
      </c>
      <c r="C246" s="33" t="s">
        <v>2764</v>
      </c>
      <c r="D246" s="41">
        <v>0.114</v>
      </c>
      <c r="E246" s="108" t="s">
        <v>2745</v>
      </c>
      <c r="F246" s="33" t="s">
        <v>10</v>
      </c>
      <c r="G246" s="39" t="s">
        <v>2301</v>
      </c>
      <c r="H246" s="31" t="s">
        <v>2765</v>
      </c>
      <c r="I246" s="29"/>
      <c r="P246" s="1">
        <v>0.114</v>
      </c>
      <c r="R246" s="4"/>
    </row>
    <row r="247" spans="1:21" s="1" customFormat="1" ht="12.75" x14ac:dyDescent="0.2">
      <c r="A247" s="138">
        <v>233</v>
      </c>
      <c r="B247" s="141" t="s">
        <v>2766</v>
      </c>
      <c r="C247" s="141" t="s">
        <v>2767</v>
      </c>
      <c r="D247" s="125">
        <f>0.3+0.351</f>
        <v>0.65100000000000002</v>
      </c>
      <c r="E247" s="142" t="s">
        <v>2647</v>
      </c>
      <c r="F247" s="141" t="s">
        <v>88</v>
      </c>
      <c r="G247" s="138" t="s">
        <v>1219</v>
      </c>
      <c r="H247" s="31" t="s">
        <v>2768</v>
      </c>
      <c r="I247" s="29"/>
      <c r="J247" s="13"/>
      <c r="K247" s="13"/>
      <c r="R247" s="4"/>
      <c r="U247" s="1">
        <v>0.65100000000000002</v>
      </c>
    </row>
    <row r="248" spans="1:21" s="1" customFormat="1" ht="12.75" x14ac:dyDescent="0.2">
      <c r="A248" s="138"/>
      <c r="B248" s="141"/>
      <c r="C248" s="141"/>
      <c r="D248" s="125"/>
      <c r="E248" s="142"/>
      <c r="F248" s="141"/>
      <c r="G248" s="138"/>
      <c r="H248" s="31" t="s">
        <v>2769</v>
      </c>
      <c r="I248" s="29"/>
      <c r="J248" s="13"/>
      <c r="K248" s="13"/>
      <c r="R248" s="4"/>
    </row>
    <row r="249" spans="1:21" s="1" customFormat="1" ht="12.75" x14ac:dyDescent="0.2">
      <c r="A249" s="39">
        <v>234</v>
      </c>
      <c r="B249" s="40" t="s">
        <v>2770</v>
      </c>
      <c r="C249" s="33" t="s">
        <v>2771</v>
      </c>
      <c r="D249" s="41">
        <v>0.33200000000000002</v>
      </c>
      <c r="E249" s="108" t="s">
        <v>2647</v>
      </c>
      <c r="F249" s="33" t="s">
        <v>88</v>
      </c>
      <c r="G249" s="39" t="s">
        <v>1219</v>
      </c>
      <c r="H249" s="31" t="s">
        <v>2772</v>
      </c>
      <c r="I249" s="29"/>
      <c r="R249" s="4"/>
      <c r="U249" s="1">
        <v>0.33200000000000002</v>
      </c>
    </row>
    <row r="250" spans="1:21" s="1" customFormat="1" ht="12.75" x14ac:dyDescent="0.2">
      <c r="A250" s="138">
        <v>235</v>
      </c>
      <c r="B250" s="141" t="s">
        <v>2773</v>
      </c>
      <c r="C250" s="141" t="s">
        <v>2225</v>
      </c>
      <c r="D250" s="125">
        <f>0.121+0.167</f>
        <v>0.28800000000000003</v>
      </c>
      <c r="E250" s="142" t="s">
        <v>2647</v>
      </c>
      <c r="F250" s="141" t="s">
        <v>88</v>
      </c>
      <c r="G250" s="138" t="s">
        <v>1219</v>
      </c>
      <c r="H250" s="31" t="s">
        <v>2774</v>
      </c>
      <c r="I250" s="29"/>
      <c r="R250" s="4"/>
      <c r="U250" s="1">
        <v>0.28799999999999998</v>
      </c>
    </row>
    <row r="251" spans="1:21" s="1" customFormat="1" ht="12.75" x14ac:dyDescent="0.2">
      <c r="A251" s="138"/>
      <c r="B251" s="141"/>
      <c r="C251" s="141"/>
      <c r="D251" s="125"/>
      <c r="E251" s="142"/>
      <c r="F251" s="141"/>
      <c r="G251" s="138"/>
      <c r="H251" s="31" t="s">
        <v>2775</v>
      </c>
      <c r="I251" s="29"/>
      <c r="R251" s="4"/>
    </row>
    <row r="252" spans="1:21" s="1" customFormat="1" ht="12.75" x14ac:dyDescent="0.2">
      <c r="A252" s="138">
        <v>236</v>
      </c>
      <c r="B252" s="141" t="s">
        <v>2776</v>
      </c>
      <c r="C252" s="141" t="s">
        <v>2259</v>
      </c>
      <c r="D252" s="125">
        <f>0.186+0.151+0.062</f>
        <v>0.39899999999999997</v>
      </c>
      <c r="E252" s="142" t="s">
        <v>2647</v>
      </c>
      <c r="F252" s="141" t="s">
        <v>88</v>
      </c>
      <c r="G252" s="138" t="s">
        <v>1219</v>
      </c>
      <c r="H252" s="31" t="s">
        <v>2777</v>
      </c>
      <c r="I252" s="29"/>
      <c r="R252" s="4"/>
    </row>
    <row r="253" spans="1:21" s="1" customFormat="1" ht="12.75" x14ac:dyDescent="0.2">
      <c r="A253" s="138"/>
      <c r="B253" s="141"/>
      <c r="C253" s="141"/>
      <c r="D253" s="125"/>
      <c r="E253" s="142"/>
      <c r="F253" s="141"/>
      <c r="G253" s="138"/>
      <c r="H253" s="31" t="s">
        <v>2778</v>
      </c>
      <c r="I253" s="29"/>
      <c r="R253" s="4"/>
      <c r="U253" s="1">
        <v>0.39900000000000002</v>
      </c>
    </row>
    <row r="254" spans="1:21" s="1" customFormat="1" ht="12.75" x14ac:dyDescent="0.2">
      <c r="A254" s="138"/>
      <c r="B254" s="141"/>
      <c r="C254" s="141"/>
      <c r="D254" s="125"/>
      <c r="E254" s="142"/>
      <c r="F254" s="141"/>
      <c r="G254" s="138"/>
      <c r="H254" s="31" t="s">
        <v>2779</v>
      </c>
      <c r="I254" s="29"/>
      <c r="R254" s="4"/>
    </row>
    <row r="255" spans="1:21" s="1" customFormat="1" ht="12.75" x14ac:dyDescent="0.2">
      <c r="A255" s="39">
        <v>237</v>
      </c>
      <c r="B255" s="40" t="s">
        <v>2780</v>
      </c>
      <c r="C255" s="33" t="s">
        <v>2781</v>
      </c>
      <c r="D255" s="41">
        <v>0.63900000000000001</v>
      </c>
      <c r="E255" s="108" t="s">
        <v>2647</v>
      </c>
      <c r="F255" s="33" t="s">
        <v>88</v>
      </c>
      <c r="G255" s="39" t="s">
        <v>1219</v>
      </c>
      <c r="H255" s="31" t="s">
        <v>2782</v>
      </c>
      <c r="I255" s="29"/>
      <c r="R255" s="4"/>
      <c r="U255" s="1">
        <v>0.63900000000000001</v>
      </c>
    </row>
    <row r="256" spans="1:21" s="1" customFormat="1" ht="12.75" x14ac:dyDescent="0.2">
      <c r="A256" s="39">
        <v>238</v>
      </c>
      <c r="B256" s="40" t="s">
        <v>2783</v>
      </c>
      <c r="C256" s="33" t="s">
        <v>2199</v>
      </c>
      <c r="D256" s="41">
        <v>0.28100000000000003</v>
      </c>
      <c r="E256" s="108" t="s">
        <v>2647</v>
      </c>
      <c r="F256" s="33" t="s">
        <v>88</v>
      </c>
      <c r="G256" s="39" t="s">
        <v>1219</v>
      </c>
      <c r="H256" s="31" t="s">
        <v>2784</v>
      </c>
      <c r="I256" s="29"/>
      <c r="R256" s="4"/>
      <c r="U256" s="1">
        <v>0.28100000000000003</v>
      </c>
    </row>
    <row r="257" spans="1:21" s="1" customFormat="1" ht="12.75" x14ac:dyDescent="0.2">
      <c r="A257" s="39">
        <v>239</v>
      </c>
      <c r="B257" s="40" t="s">
        <v>2785</v>
      </c>
      <c r="C257" s="33" t="s">
        <v>1641</v>
      </c>
      <c r="D257" s="41">
        <v>0.69299999999999995</v>
      </c>
      <c r="E257" s="108" t="s">
        <v>2786</v>
      </c>
      <c r="F257" s="33" t="s">
        <v>88</v>
      </c>
      <c r="G257" s="39" t="s">
        <v>1219</v>
      </c>
      <c r="H257" s="31" t="s">
        <v>2787</v>
      </c>
      <c r="I257" s="29"/>
      <c r="R257" s="4"/>
      <c r="U257" s="1">
        <v>0.69299999999999995</v>
      </c>
    </row>
    <row r="258" spans="1:21" s="1" customFormat="1" ht="12.75" x14ac:dyDescent="0.2">
      <c r="A258" s="39">
        <v>240</v>
      </c>
      <c r="B258" s="40" t="s">
        <v>2788</v>
      </c>
      <c r="C258" s="33" t="s">
        <v>2372</v>
      </c>
      <c r="D258" s="41">
        <v>0.373</v>
      </c>
      <c r="E258" s="108" t="s">
        <v>2786</v>
      </c>
      <c r="F258" s="33" t="s">
        <v>88</v>
      </c>
      <c r="G258" s="39" t="s">
        <v>819</v>
      </c>
      <c r="H258" s="31" t="s">
        <v>2789</v>
      </c>
      <c r="I258" s="29"/>
      <c r="R258" s="4"/>
      <c r="U258" s="1">
        <v>0.373</v>
      </c>
    </row>
    <row r="259" spans="1:21" s="1" customFormat="1" ht="12.75" x14ac:dyDescent="0.2">
      <c r="A259" s="39">
        <v>241</v>
      </c>
      <c r="B259" s="40" t="s">
        <v>2790</v>
      </c>
      <c r="C259" s="33" t="s">
        <v>2393</v>
      </c>
      <c r="D259" s="41">
        <v>0.39100000000000001</v>
      </c>
      <c r="E259" s="108" t="s">
        <v>2786</v>
      </c>
      <c r="F259" s="33" t="s">
        <v>88</v>
      </c>
      <c r="G259" s="39" t="s">
        <v>1219</v>
      </c>
      <c r="H259" s="31" t="s">
        <v>2791</v>
      </c>
      <c r="I259" s="29"/>
      <c r="R259" s="4"/>
      <c r="U259" s="1">
        <v>0.39100000000000001</v>
      </c>
    </row>
    <row r="260" spans="1:21" s="1" customFormat="1" ht="12.75" x14ac:dyDescent="0.2">
      <c r="A260" s="39">
        <v>242</v>
      </c>
      <c r="B260" s="40" t="s">
        <v>2792</v>
      </c>
      <c r="C260" s="33" t="s">
        <v>2793</v>
      </c>
      <c r="D260" s="41">
        <v>0.29499999999999998</v>
      </c>
      <c r="E260" s="108" t="s">
        <v>2786</v>
      </c>
      <c r="F260" s="33" t="s">
        <v>88</v>
      </c>
      <c r="G260" s="39" t="s">
        <v>2301</v>
      </c>
      <c r="H260" s="31" t="s">
        <v>2794</v>
      </c>
      <c r="I260" s="29"/>
      <c r="R260" s="4"/>
      <c r="U260" s="1">
        <v>0.29499999999999998</v>
      </c>
    </row>
    <row r="261" spans="1:21" s="1" customFormat="1" ht="12.75" x14ac:dyDescent="0.2">
      <c r="A261" s="23">
        <v>243</v>
      </c>
      <c r="B261" s="25" t="s">
        <v>2795</v>
      </c>
      <c r="C261" s="26" t="s">
        <v>2472</v>
      </c>
      <c r="D261" s="27">
        <v>0.189</v>
      </c>
      <c r="E261" s="106" t="s">
        <v>2786</v>
      </c>
      <c r="F261" s="26" t="s">
        <v>88</v>
      </c>
      <c r="G261" s="23" t="s">
        <v>1219</v>
      </c>
      <c r="H261" s="28" t="s">
        <v>2796</v>
      </c>
      <c r="I261" s="29"/>
      <c r="R261" s="4"/>
      <c r="U261" s="1">
        <v>0.189</v>
      </c>
    </row>
    <row r="262" spans="1:21" s="1" customFormat="1" ht="12.75" x14ac:dyDescent="0.2">
      <c r="A262" s="23">
        <v>244</v>
      </c>
      <c r="B262" s="25" t="s">
        <v>2797</v>
      </c>
      <c r="C262" s="26" t="s">
        <v>2215</v>
      </c>
      <c r="D262" s="27">
        <v>0.59</v>
      </c>
      <c r="E262" s="106" t="s">
        <v>2798</v>
      </c>
      <c r="F262" s="26" t="s">
        <v>88</v>
      </c>
      <c r="G262" s="23" t="s">
        <v>2163</v>
      </c>
      <c r="H262" s="28" t="s">
        <v>2799</v>
      </c>
      <c r="I262" s="29"/>
      <c r="R262" s="4"/>
      <c r="U262" s="1">
        <v>0.59</v>
      </c>
    </row>
    <row r="263" spans="1:21" s="1" customFormat="1" ht="12.75" x14ac:dyDescent="0.2">
      <c r="A263" s="23">
        <v>245</v>
      </c>
      <c r="B263" s="25" t="s">
        <v>2800</v>
      </c>
      <c r="C263" s="26" t="s">
        <v>2447</v>
      </c>
      <c r="D263" s="27">
        <v>0.623</v>
      </c>
      <c r="E263" s="106" t="s">
        <v>2801</v>
      </c>
      <c r="F263" s="26" t="s">
        <v>951</v>
      </c>
      <c r="G263" s="23" t="s">
        <v>819</v>
      </c>
      <c r="H263" s="28" t="s">
        <v>2802</v>
      </c>
      <c r="I263" s="29"/>
      <c r="R263" s="4"/>
      <c r="U263" s="1">
        <v>0.623</v>
      </c>
    </row>
    <row r="264" spans="1:21" s="1" customFormat="1" ht="25.5" x14ac:dyDescent="0.2">
      <c r="A264" s="23">
        <v>246</v>
      </c>
      <c r="B264" s="25" t="s">
        <v>2803</v>
      </c>
      <c r="C264" s="26" t="s">
        <v>2804</v>
      </c>
      <c r="D264" s="27">
        <v>0.73399999999999999</v>
      </c>
      <c r="E264" s="106" t="s">
        <v>2805</v>
      </c>
      <c r="F264" s="26" t="s">
        <v>37</v>
      </c>
      <c r="G264" s="23" t="s">
        <v>2163</v>
      </c>
      <c r="H264" s="28"/>
      <c r="I264" s="29"/>
      <c r="M264" s="1">
        <v>0.73399999999999999</v>
      </c>
      <c r="R264" s="4"/>
    </row>
    <row r="265" spans="1:21" s="1" customFormat="1" ht="12.75" x14ac:dyDescent="0.2">
      <c r="A265" s="23">
        <v>247</v>
      </c>
      <c r="B265" s="25" t="s">
        <v>2806</v>
      </c>
      <c r="C265" s="26" t="s">
        <v>2807</v>
      </c>
      <c r="D265" s="27">
        <v>0.53100000000000003</v>
      </c>
      <c r="E265" s="106" t="s">
        <v>2805</v>
      </c>
      <c r="F265" s="26" t="s">
        <v>37</v>
      </c>
      <c r="G265" s="23" t="s">
        <v>1219</v>
      </c>
      <c r="H265" s="28" t="s">
        <v>2808</v>
      </c>
      <c r="I265" s="29"/>
      <c r="M265" s="1">
        <v>0.53100000000000003</v>
      </c>
      <c r="R265" s="4"/>
    </row>
    <row r="266" spans="1:21" s="1" customFormat="1" ht="12.75" x14ac:dyDescent="0.2">
      <c r="A266" s="23">
        <v>248</v>
      </c>
      <c r="B266" s="25" t="s">
        <v>2809</v>
      </c>
      <c r="C266" s="26" t="s">
        <v>2472</v>
      </c>
      <c r="D266" s="27">
        <v>0.46300000000000002</v>
      </c>
      <c r="E266" s="106" t="s">
        <v>2810</v>
      </c>
      <c r="F266" s="26" t="s">
        <v>37</v>
      </c>
      <c r="G266" s="23" t="s">
        <v>1219</v>
      </c>
      <c r="H266" s="28" t="s">
        <v>2811</v>
      </c>
      <c r="I266" s="29"/>
      <c r="M266" s="1">
        <v>0.46300000000000002</v>
      </c>
      <c r="R266" s="4"/>
    </row>
    <row r="267" spans="1:21" s="1" customFormat="1" ht="12.75" x14ac:dyDescent="0.2">
      <c r="A267" s="23">
        <v>249</v>
      </c>
      <c r="B267" s="25" t="s">
        <v>2812</v>
      </c>
      <c r="C267" s="26" t="s">
        <v>2813</v>
      </c>
      <c r="D267" s="135">
        <v>0.59399999999999997</v>
      </c>
      <c r="E267" s="106" t="s">
        <v>2805</v>
      </c>
      <c r="F267" s="26" t="s">
        <v>37</v>
      </c>
      <c r="G267" s="132" t="s">
        <v>819</v>
      </c>
      <c r="H267" s="140" t="s">
        <v>2814</v>
      </c>
      <c r="I267" s="29"/>
      <c r="M267" s="1">
        <v>0.59399999999999997</v>
      </c>
      <c r="R267" s="4"/>
    </row>
    <row r="268" spans="1:21" s="1" customFormat="1" ht="12.75" x14ac:dyDescent="0.2">
      <c r="A268" s="23">
        <v>250</v>
      </c>
      <c r="B268" s="25" t="s">
        <v>2815</v>
      </c>
      <c r="C268" s="26" t="s">
        <v>2813</v>
      </c>
      <c r="D268" s="135"/>
      <c r="E268" s="106" t="s">
        <v>2805</v>
      </c>
      <c r="F268" s="26" t="s">
        <v>37</v>
      </c>
      <c r="G268" s="132"/>
      <c r="H268" s="140"/>
      <c r="I268" s="29"/>
      <c r="R268" s="4"/>
    </row>
    <row r="269" spans="1:21" s="1" customFormat="1" ht="12.75" x14ac:dyDescent="0.2">
      <c r="A269" s="23">
        <v>251</v>
      </c>
      <c r="B269" s="25" t="s">
        <v>2816</v>
      </c>
      <c r="C269" s="26" t="s">
        <v>2817</v>
      </c>
      <c r="D269" s="27">
        <v>1.115</v>
      </c>
      <c r="E269" s="106" t="s">
        <v>2805</v>
      </c>
      <c r="F269" s="26" t="s">
        <v>37</v>
      </c>
      <c r="G269" s="23" t="s">
        <v>1219</v>
      </c>
      <c r="H269" s="28" t="s">
        <v>2818</v>
      </c>
      <c r="I269" s="29"/>
      <c r="M269" s="1">
        <v>1.115</v>
      </c>
      <c r="R269" s="4"/>
    </row>
    <row r="270" spans="1:21" s="1" customFormat="1" ht="12.75" x14ac:dyDescent="0.2">
      <c r="A270" s="23">
        <v>252</v>
      </c>
      <c r="B270" s="25" t="s">
        <v>2819</v>
      </c>
      <c r="C270" s="26" t="s">
        <v>2228</v>
      </c>
      <c r="D270" s="27">
        <v>0.28799999999999998</v>
      </c>
      <c r="E270" s="106" t="s">
        <v>2805</v>
      </c>
      <c r="F270" s="26" t="s">
        <v>37</v>
      </c>
      <c r="G270" s="23" t="s">
        <v>819</v>
      </c>
      <c r="H270" s="44" t="s">
        <v>2820</v>
      </c>
      <c r="I270" s="29"/>
      <c r="M270" s="1">
        <v>0.28799999999999998</v>
      </c>
      <c r="R270" s="4"/>
    </row>
    <row r="271" spans="1:21" s="1" customFormat="1" ht="12.75" x14ac:dyDescent="0.2">
      <c r="A271" s="23">
        <v>253</v>
      </c>
      <c r="B271" s="25" t="s">
        <v>2821</v>
      </c>
      <c r="C271" s="26" t="s">
        <v>2225</v>
      </c>
      <c r="D271" s="135">
        <v>0.502</v>
      </c>
      <c r="E271" s="106" t="s">
        <v>2805</v>
      </c>
      <c r="F271" s="26" t="s">
        <v>37</v>
      </c>
      <c r="G271" s="132" t="s">
        <v>819</v>
      </c>
      <c r="H271" s="140" t="s">
        <v>2822</v>
      </c>
      <c r="I271" s="29"/>
      <c r="M271" s="1">
        <v>0.502</v>
      </c>
      <c r="R271" s="4"/>
    </row>
    <row r="272" spans="1:21" s="1" customFormat="1" ht="12.75" x14ac:dyDescent="0.2">
      <c r="A272" s="23">
        <v>254</v>
      </c>
      <c r="B272" s="25" t="s">
        <v>2823</v>
      </c>
      <c r="C272" s="26" t="s">
        <v>2225</v>
      </c>
      <c r="D272" s="135"/>
      <c r="E272" s="106" t="s">
        <v>2805</v>
      </c>
      <c r="F272" s="26" t="s">
        <v>37</v>
      </c>
      <c r="G272" s="132"/>
      <c r="H272" s="140"/>
      <c r="I272" s="29"/>
      <c r="R272" s="4"/>
    </row>
    <row r="273" spans="1:18" s="1" customFormat="1" ht="12.75" x14ac:dyDescent="0.2">
      <c r="A273" s="23">
        <v>255</v>
      </c>
      <c r="B273" s="25" t="s">
        <v>2824</v>
      </c>
      <c r="C273" s="26" t="s">
        <v>2250</v>
      </c>
      <c r="D273" s="27">
        <v>0.32700000000000001</v>
      </c>
      <c r="E273" s="106" t="s">
        <v>2810</v>
      </c>
      <c r="F273" s="26" t="s">
        <v>37</v>
      </c>
      <c r="G273" s="23" t="s">
        <v>819</v>
      </c>
      <c r="H273" s="28" t="s">
        <v>2825</v>
      </c>
      <c r="I273" s="29"/>
      <c r="M273" s="1">
        <v>0.32700000000000001</v>
      </c>
      <c r="R273" s="4"/>
    </row>
    <row r="274" spans="1:18" s="1" customFormat="1" ht="12.75" x14ac:dyDescent="0.2">
      <c r="A274" s="23">
        <v>256</v>
      </c>
      <c r="B274" s="25" t="s">
        <v>2826</v>
      </c>
      <c r="C274" s="26" t="s">
        <v>2626</v>
      </c>
      <c r="D274" s="27">
        <v>0.154</v>
      </c>
      <c r="E274" s="106" t="s">
        <v>2805</v>
      </c>
      <c r="F274" s="26" t="s">
        <v>37</v>
      </c>
      <c r="G274" s="23" t="s">
        <v>1219</v>
      </c>
      <c r="H274" s="28" t="s">
        <v>2827</v>
      </c>
      <c r="I274" s="29"/>
      <c r="M274" s="1">
        <v>0.154</v>
      </c>
      <c r="R274" s="4"/>
    </row>
    <row r="275" spans="1:18" s="1" customFormat="1" ht="12.75" x14ac:dyDescent="0.2">
      <c r="A275" s="23">
        <v>257</v>
      </c>
      <c r="B275" s="25" t="s">
        <v>2828</v>
      </c>
      <c r="C275" s="26" t="s">
        <v>2221</v>
      </c>
      <c r="D275" s="27">
        <v>0.255</v>
      </c>
      <c r="E275" s="106" t="s">
        <v>2805</v>
      </c>
      <c r="F275" s="26" t="s">
        <v>37</v>
      </c>
      <c r="G275" s="23" t="s">
        <v>1219</v>
      </c>
      <c r="H275" s="28" t="s">
        <v>2829</v>
      </c>
      <c r="I275" s="29"/>
      <c r="M275" s="1">
        <v>0.255</v>
      </c>
      <c r="R275" s="4"/>
    </row>
    <row r="276" spans="1:18" s="1" customFormat="1" ht="12.75" x14ac:dyDescent="0.2">
      <c r="A276" s="23">
        <v>258</v>
      </c>
      <c r="B276" s="25" t="s">
        <v>2830</v>
      </c>
      <c r="C276" s="26" t="s">
        <v>818</v>
      </c>
      <c r="D276" s="27">
        <v>0.58399999999999996</v>
      </c>
      <c r="E276" s="106" t="s">
        <v>2805</v>
      </c>
      <c r="F276" s="26" t="s">
        <v>37</v>
      </c>
      <c r="G276" s="23"/>
      <c r="H276" s="28"/>
      <c r="I276" s="29"/>
      <c r="M276" s="1">
        <v>0.58399999999999996</v>
      </c>
      <c r="R276" s="4"/>
    </row>
    <row r="277" spans="1:18" s="1" customFormat="1" ht="25.5" x14ac:dyDescent="0.2">
      <c r="A277" s="23">
        <v>259</v>
      </c>
      <c r="B277" s="25" t="s">
        <v>2831</v>
      </c>
      <c r="C277" s="26" t="s">
        <v>2472</v>
      </c>
      <c r="D277" s="27">
        <v>1.095</v>
      </c>
      <c r="E277" s="106" t="s">
        <v>2832</v>
      </c>
      <c r="F277" s="26" t="s">
        <v>37</v>
      </c>
      <c r="G277" s="23" t="s">
        <v>2163</v>
      </c>
      <c r="H277" s="28"/>
      <c r="I277" s="29"/>
      <c r="M277" s="1">
        <v>1.095</v>
      </c>
      <c r="R277" s="4"/>
    </row>
    <row r="278" spans="1:18" s="1" customFormat="1" ht="12.75" x14ac:dyDescent="0.2">
      <c r="A278" s="23">
        <v>260</v>
      </c>
      <c r="B278" s="25" t="s">
        <v>2833</v>
      </c>
      <c r="C278" s="26" t="s">
        <v>2372</v>
      </c>
      <c r="D278" s="27">
        <v>0.23300000000000001</v>
      </c>
      <c r="E278" s="106" t="s">
        <v>2834</v>
      </c>
      <c r="F278" s="26" t="s">
        <v>37</v>
      </c>
      <c r="G278" s="23" t="s">
        <v>1219</v>
      </c>
      <c r="H278" s="28" t="s">
        <v>2835</v>
      </c>
      <c r="I278" s="29"/>
      <c r="M278" s="1">
        <v>0.23300000000000001</v>
      </c>
      <c r="R278" s="4"/>
    </row>
    <row r="279" spans="1:18" s="1" customFormat="1" ht="12.75" x14ac:dyDescent="0.2">
      <c r="A279" s="23">
        <v>261</v>
      </c>
      <c r="B279" s="25" t="s">
        <v>2836</v>
      </c>
      <c r="C279" s="26" t="s">
        <v>2837</v>
      </c>
      <c r="D279" s="27">
        <v>0.48499999999999999</v>
      </c>
      <c r="E279" s="106" t="s">
        <v>2834</v>
      </c>
      <c r="F279" s="26" t="s">
        <v>37</v>
      </c>
      <c r="G279" s="23" t="s">
        <v>2838</v>
      </c>
      <c r="H279" s="28" t="s">
        <v>2839</v>
      </c>
      <c r="I279" s="29"/>
      <c r="M279" s="1">
        <v>0.48499999999999999</v>
      </c>
      <c r="R279" s="4"/>
    </row>
    <row r="280" spans="1:18" s="1" customFormat="1" ht="12.75" x14ac:dyDescent="0.2">
      <c r="A280" s="23">
        <v>262</v>
      </c>
      <c r="B280" s="25" t="s">
        <v>2840</v>
      </c>
      <c r="C280" s="26" t="s">
        <v>2841</v>
      </c>
      <c r="D280" s="27">
        <v>0.30399999999999999</v>
      </c>
      <c r="E280" s="106" t="s">
        <v>2834</v>
      </c>
      <c r="F280" s="26" t="s">
        <v>37</v>
      </c>
      <c r="G280" s="23" t="s">
        <v>1219</v>
      </c>
      <c r="H280" s="28" t="s">
        <v>2842</v>
      </c>
      <c r="I280" s="29"/>
      <c r="M280" s="1">
        <v>0.30399999999999999</v>
      </c>
      <c r="R280" s="4"/>
    </row>
    <row r="281" spans="1:18" s="1" customFormat="1" ht="12.75" x14ac:dyDescent="0.2">
      <c r="A281" s="23">
        <v>263</v>
      </c>
      <c r="B281" s="25" t="s">
        <v>2843</v>
      </c>
      <c r="C281" s="26" t="s">
        <v>2844</v>
      </c>
      <c r="D281" s="27">
        <v>0.38600000000000001</v>
      </c>
      <c r="E281" s="106" t="s">
        <v>2834</v>
      </c>
      <c r="F281" s="26" t="s">
        <v>37</v>
      </c>
      <c r="G281" s="23" t="s">
        <v>819</v>
      </c>
      <c r="H281" s="28" t="s">
        <v>2845</v>
      </c>
      <c r="I281" s="29"/>
      <c r="M281" s="1">
        <v>0.38600000000000001</v>
      </c>
      <c r="R281" s="4"/>
    </row>
    <row r="282" spans="1:18" s="1" customFormat="1" ht="12.75" x14ac:dyDescent="0.2">
      <c r="A282" s="23">
        <v>264</v>
      </c>
      <c r="B282" s="25" t="s">
        <v>2846</v>
      </c>
      <c r="C282" s="26" t="s">
        <v>2844</v>
      </c>
      <c r="D282" s="27">
        <v>0.30499999999999999</v>
      </c>
      <c r="E282" s="106" t="s">
        <v>2834</v>
      </c>
      <c r="F282" s="26" t="s">
        <v>37</v>
      </c>
      <c r="G282" s="23" t="s">
        <v>819</v>
      </c>
      <c r="H282" s="28" t="s">
        <v>2847</v>
      </c>
      <c r="I282" s="29"/>
      <c r="M282" s="1">
        <v>0.30499999999999999</v>
      </c>
      <c r="R282" s="4"/>
    </row>
    <row r="283" spans="1:18" s="1" customFormat="1" ht="25.5" x14ac:dyDescent="0.2">
      <c r="A283" s="23">
        <v>265</v>
      </c>
      <c r="B283" s="25" t="s">
        <v>2848</v>
      </c>
      <c r="C283" s="26" t="s">
        <v>2849</v>
      </c>
      <c r="D283" s="27">
        <v>0.435</v>
      </c>
      <c r="E283" s="106" t="s">
        <v>2834</v>
      </c>
      <c r="F283" s="26" t="s">
        <v>37</v>
      </c>
      <c r="G283" s="23" t="s">
        <v>2163</v>
      </c>
      <c r="H283" s="28"/>
      <c r="I283" s="29"/>
      <c r="M283" s="1">
        <v>0.435</v>
      </c>
      <c r="R283" s="4"/>
    </row>
    <row r="284" spans="1:18" s="1" customFormat="1" ht="12.75" x14ac:dyDescent="0.2">
      <c r="A284" s="23">
        <v>266</v>
      </c>
      <c r="B284" s="25" t="s">
        <v>2850</v>
      </c>
      <c r="C284" s="26" t="s">
        <v>2851</v>
      </c>
      <c r="D284" s="27">
        <v>0.22800000000000001</v>
      </c>
      <c r="E284" s="106" t="s">
        <v>2834</v>
      </c>
      <c r="F284" s="26" t="s">
        <v>37</v>
      </c>
      <c r="G284" s="23" t="s">
        <v>2163</v>
      </c>
      <c r="H284" s="28"/>
      <c r="I284" s="29"/>
      <c r="M284" s="1">
        <v>0.22800000000000001</v>
      </c>
      <c r="R284" s="4"/>
    </row>
    <row r="285" spans="1:18" s="1" customFormat="1" ht="12.75" x14ac:dyDescent="0.2">
      <c r="A285" s="23">
        <v>267</v>
      </c>
      <c r="B285" s="25" t="s">
        <v>2852</v>
      </c>
      <c r="C285" s="26" t="s">
        <v>1641</v>
      </c>
      <c r="D285" s="27">
        <v>0.40300000000000002</v>
      </c>
      <c r="E285" s="106" t="s">
        <v>2834</v>
      </c>
      <c r="F285" s="26" t="s">
        <v>37</v>
      </c>
      <c r="G285" s="23" t="s">
        <v>2163</v>
      </c>
      <c r="H285" s="28"/>
      <c r="I285" s="29"/>
      <c r="M285" s="1">
        <v>0.40300000000000002</v>
      </c>
      <c r="R285" s="4"/>
    </row>
    <row r="286" spans="1:18" s="1" customFormat="1" ht="12.75" x14ac:dyDescent="0.2">
      <c r="A286" s="23">
        <v>268</v>
      </c>
      <c r="B286" s="25" t="s">
        <v>2853</v>
      </c>
      <c r="C286" s="26" t="s">
        <v>2447</v>
      </c>
      <c r="D286" s="27">
        <v>0.41799999999999998</v>
      </c>
      <c r="E286" s="106" t="s">
        <v>2854</v>
      </c>
      <c r="F286" s="26" t="s">
        <v>37</v>
      </c>
      <c r="G286" s="23" t="s">
        <v>1219</v>
      </c>
      <c r="H286" s="28" t="s">
        <v>2855</v>
      </c>
      <c r="I286" s="29"/>
      <c r="M286" s="1">
        <v>0.41799999999999998</v>
      </c>
      <c r="R286" s="4"/>
    </row>
    <row r="287" spans="1:18" s="1" customFormat="1" ht="12.75" x14ac:dyDescent="0.2">
      <c r="A287" s="23">
        <v>269</v>
      </c>
      <c r="B287" s="25" t="s">
        <v>2856</v>
      </c>
      <c r="C287" s="26" t="s">
        <v>2857</v>
      </c>
      <c r="D287" s="27">
        <v>0.63900000000000001</v>
      </c>
      <c r="E287" s="106" t="s">
        <v>2854</v>
      </c>
      <c r="F287" s="26" t="s">
        <v>37</v>
      </c>
      <c r="G287" s="23" t="s">
        <v>1219</v>
      </c>
      <c r="H287" s="28" t="s">
        <v>2858</v>
      </c>
      <c r="I287" s="29"/>
      <c r="M287" s="1">
        <v>0.63900000000000001</v>
      </c>
      <c r="R287" s="4"/>
    </row>
    <row r="288" spans="1:18" s="1" customFormat="1" ht="12.75" x14ac:dyDescent="0.2">
      <c r="A288" s="23">
        <v>270</v>
      </c>
      <c r="B288" s="25" t="s">
        <v>2859</v>
      </c>
      <c r="C288" s="26" t="s">
        <v>2383</v>
      </c>
      <c r="D288" s="27">
        <v>0.373</v>
      </c>
      <c r="E288" s="106" t="s">
        <v>2854</v>
      </c>
      <c r="F288" s="26" t="s">
        <v>37</v>
      </c>
      <c r="G288" s="23" t="s">
        <v>1219</v>
      </c>
      <c r="H288" s="28" t="s">
        <v>2860</v>
      </c>
      <c r="I288" s="29"/>
      <c r="M288" s="1">
        <v>0.373</v>
      </c>
      <c r="R288" s="4"/>
    </row>
    <row r="289" spans="1:18" s="1" customFormat="1" ht="12.75" x14ac:dyDescent="0.2">
      <c r="A289" s="23">
        <v>271</v>
      </c>
      <c r="B289" s="25" t="s">
        <v>2861</v>
      </c>
      <c r="C289" s="26" t="s">
        <v>2862</v>
      </c>
      <c r="D289" s="27">
        <v>0.64300000000000002</v>
      </c>
      <c r="E289" s="106" t="s">
        <v>2854</v>
      </c>
      <c r="F289" s="26" t="s">
        <v>37</v>
      </c>
      <c r="G289" s="23" t="s">
        <v>1219</v>
      </c>
      <c r="H289" s="28" t="s">
        <v>2863</v>
      </c>
      <c r="I289" s="29"/>
      <c r="M289" s="1">
        <v>0.64300000000000002</v>
      </c>
      <c r="R289" s="4"/>
    </row>
    <row r="290" spans="1:18" s="1" customFormat="1" ht="12.75" x14ac:dyDescent="0.2">
      <c r="A290" s="23">
        <v>272</v>
      </c>
      <c r="B290" s="25" t="s">
        <v>2864</v>
      </c>
      <c r="C290" s="26" t="s">
        <v>2393</v>
      </c>
      <c r="D290" s="27">
        <v>0.67500000000000004</v>
      </c>
      <c r="E290" s="106" t="s">
        <v>2854</v>
      </c>
      <c r="F290" s="26" t="s">
        <v>37</v>
      </c>
      <c r="G290" s="23" t="s">
        <v>1219</v>
      </c>
      <c r="H290" s="28" t="s">
        <v>2865</v>
      </c>
      <c r="I290" s="29"/>
      <c r="M290" s="1">
        <v>0.67500000000000004</v>
      </c>
      <c r="R290" s="4"/>
    </row>
    <row r="291" spans="1:18" s="1" customFormat="1" ht="12.75" x14ac:dyDescent="0.2">
      <c r="A291" s="132">
        <v>273</v>
      </c>
      <c r="B291" s="133" t="s">
        <v>2866</v>
      </c>
      <c r="C291" s="133" t="s">
        <v>2259</v>
      </c>
      <c r="D291" s="45">
        <v>0.318</v>
      </c>
      <c r="E291" s="136" t="s">
        <v>2854</v>
      </c>
      <c r="F291" s="133" t="s">
        <v>37</v>
      </c>
      <c r="G291" s="132" t="s">
        <v>1219</v>
      </c>
      <c r="H291" s="28" t="s">
        <v>2867</v>
      </c>
      <c r="I291" s="29"/>
      <c r="M291" s="1">
        <v>0.318</v>
      </c>
      <c r="R291" s="4"/>
    </row>
    <row r="292" spans="1:18" s="1" customFormat="1" ht="12.75" x14ac:dyDescent="0.2">
      <c r="A292" s="132"/>
      <c r="B292" s="133"/>
      <c r="C292" s="133"/>
      <c r="D292" s="45">
        <v>0.16800000000000001</v>
      </c>
      <c r="E292" s="136"/>
      <c r="F292" s="133"/>
      <c r="G292" s="132"/>
      <c r="H292" s="28" t="s">
        <v>2868</v>
      </c>
      <c r="I292" s="29"/>
      <c r="M292" s="1">
        <v>0.16800000000000001</v>
      </c>
      <c r="R292" s="4"/>
    </row>
    <row r="293" spans="1:18" s="1" customFormat="1" ht="12.75" x14ac:dyDescent="0.2">
      <c r="A293" s="23">
        <v>274</v>
      </c>
      <c r="B293" s="25" t="s">
        <v>2869</v>
      </c>
      <c r="C293" s="26" t="s">
        <v>2870</v>
      </c>
      <c r="D293" s="27">
        <v>0.29199999999999998</v>
      </c>
      <c r="E293" s="106" t="s">
        <v>2854</v>
      </c>
      <c r="F293" s="26" t="s">
        <v>37</v>
      </c>
      <c r="G293" s="23" t="s">
        <v>819</v>
      </c>
      <c r="H293" s="28" t="s">
        <v>2871</v>
      </c>
      <c r="I293" s="29"/>
      <c r="M293" s="1">
        <v>0.29199999999999998</v>
      </c>
      <c r="R293" s="4"/>
    </row>
    <row r="294" spans="1:18" s="1" customFormat="1" ht="12.75" x14ac:dyDescent="0.2">
      <c r="A294" s="23">
        <v>275</v>
      </c>
      <c r="B294" s="25" t="s">
        <v>2872</v>
      </c>
      <c r="C294" s="26" t="s">
        <v>2215</v>
      </c>
      <c r="D294" s="27">
        <v>0.40400000000000003</v>
      </c>
      <c r="E294" s="106" t="s">
        <v>2854</v>
      </c>
      <c r="F294" s="26" t="s">
        <v>37</v>
      </c>
      <c r="G294" s="23" t="s">
        <v>1219</v>
      </c>
      <c r="H294" s="28" t="s">
        <v>2873</v>
      </c>
      <c r="I294" s="29"/>
      <c r="M294" s="1">
        <v>0.40400000000000003</v>
      </c>
      <c r="R294" s="4"/>
    </row>
    <row r="295" spans="1:18" s="1" customFormat="1" ht="12.75" x14ac:dyDescent="0.2">
      <c r="A295" s="23">
        <v>276</v>
      </c>
      <c r="B295" s="25" t="s">
        <v>2874</v>
      </c>
      <c r="C295" s="26" t="s">
        <v>2817</v>
      </c>
      <c r="D295" s="27">
        <v>0.48</v>
      </c>
      <c r="E295" s="106" t="s">
        <v>2854</v>
      </c>
      <c r="F295" s="26" t="s">
        <v>37</v>
      </c>
      <c r="G295" s="23" t="s">
        <v>1219</v>
      </c>
      <c r="H295" s="28" t="s">
        <v>2875</v>
      </c>
      <c r="I295" s="29"/>
      <c r="M295" s="1">
        <v>0.48</v>
      </c>
      <c r="R295" s="4"/>
    </row>
    <row r="296" spans="1:18" s="1" customFormat="1" ht="12.75" x14ac:dyDescent="0.2">
      <c r="A296" s="23">
        <v>277</v>
      </c>
      <c r="B296" s="25" t="s">
        <v>2876</v>
      </c>
      <c r="C296" s="26" t="s">
        <v>2877</v>
      </c>
      <c r="D296" s="27">
        <v>1.2410000000000001</v>
      </c>
      <c r="E296" s="106" t="s">
        <v>2854</v>
      </c>
      <c r="F296" s="26" t="s">
        <v>37</v>
      </c>
      <c r="G296" s="23" t="s">
        <v>2396</v>
      </c>
      <c r="H296" s="28" t="s">
        <v>2878</v>
      </c>
      <c r="I296" s="29"/>
      <c r="M296" s="1">
        <v>1.2410000000000001</v>
      </c>
      <c r="R296" s="4"/>
    </row>
    <row r="297" spans="1:18" s="1" customFormat="1" ht="12.75" x14ac:dyDescent="0.2">
      <c r="A297" s="23">
        <v>278</v>
      </c>
      <c r="B297" s="25" t="s">
        <v>2879</v>
      </c>
      <c r="C297" s="26" t="s">
        <v>2880</v>
      </c>
      <c r="D297" s="27">
        <v>1.0149999999999999</v>
      </c>
      <c r="E297" s="106" t="s">
        <v>2854</v>
      </c>
      <c r="F297" s="26" t="s">
        <v>37</v>
      </c>
      <c r="G297" s="23" t="s">
        <v>819</v>
      </c>
      <c r="H297" s="46" t="s">
        <v>2881</v>
      </c>
      <c r="I297" s="29"/>
      <c r="M297" s="1">
        <v>1.0149999999999999</v>
      </c>
      <c r="R297" s="4"/>
    </row>
    <row r="298" spans="1:18" s="1" customFormat="1" ht="12.75" x14ac:dyDescent="0.2">
      <c r="A298" s="132">
        <v>279</v>
      </c>
      <c r="B298" s="133" t="s">
        <v>2882</v>
      </c>
      <c r="C298" s="137" t="s">
        <v>2880</v>
      </c>
      <c r="D298" s="27">
        <f>0.726-0.186</f>
        <v>0.54</v>
      </c>
      <c r="E298" s="134" t="s">
        <v>2854</v>
      </c>
      <c r="F298" s="137" t="s">
        <v>37</v>
      </c>
      <c r="G298" s="132" t="s">
        <v>2883</v>
      </c>
      <c r="H298" s="46"/>
      <c r="I298" s="29"/>
      <c r="M298" s="1">
        <v>0.54</v>
      </c>
      <c r="R298" s="4"/>
    </row>
    <row r="299" spans="1:18" s="1" customFormat="1" ht="12.75" x14ac:dyDescent="0.2">
      <c r="A299" s="132"/>
      <c r="B299" s="133"/>
      <c r="C299" s="137"/>
      <c r="D299" s="27">
        <v>0.186</v>
      </c>
      <c r="E299" s="134"/>
      <c r="F299" s="137"/>
      <c r="G299" s="132"/>
      <c r="H299" s="28" t="s">
        <v>2884</v>
      </c>
      <c r="I299" s="29"/>
      <c r="J299" s="143"/>
      <c r="M299" s="1">
        <v>0.186</v>
      </c>
      <c r="R299" s="4"/>
    </row>
    <row r="300" spans="1:18" s="1" customFormat="1" ht="12.75" x14ac:dyDescent="0.2">
      <c r="A300" s="23">
        <v>280</v>
      </c>
      <c r="B300" s="25" t="s">
        <v>2885</v>
      </c>
      <c r="C300" s="26" t="s">
        <v>2886</v>
      </c>
      <c r="D300" s="27">
        <v>0.48199999999999998</v>
      </c>
      <c r="E300" s="106" t="s">
        <v>2854</v>
      </c>
      <c r="F300" s="26" t="s">
        <v>37</v>
      </c>
      <c r="G300" s="23" t="s">
        <v>2163</v>
      </c>
      <c r="H300" s="28" t="s">
        <v>2887</v>
      </c>
      <c r="I300" s="29"/>
      <c r="J300" s="143"/>
      <c r="M300" s="1">
        <v>0.48199999999999998</v>
      </c>
      <c r="R300" s="4"/>
    </row>
    <row r="301" spans="1:18" s="1" customFormat="1" ht="12.75" x14ac:dyDescent="0.2">
      <c r="A301" s="23">
        <v>281</v>
      </c>
      <c r="B301" s="25" t="s">
        <v>2888</v>
      </c>
      <c r="C301" s="26" t="s">
        <v>2613</v>
      </c>
      <c r="D301" s="27">
        <v>0.71</v>
      </c>
      <c r="E301" s="106" t="s">
        <v>2854</v>
      </c>
      <c r="F301" s="26" t="s">
        <v>37</v>
      </c>
      <c r="G301" s="23" t="s">
        <v>819</v>
      </c>
      <c r="H301" s="28" t="s">
        <v>2889</v>
      </c>
      <c r="I301" s="29"/>
      <c r="M301" s="1">
        <v>0.71</v>
      </c>
      <c r="R301" s="4"/>
    </row>
    <row r="302" spans="1:18" s="1" customFormat="1" ht="12.75" x14ac:dyDescent="0.2">
      <c r="A302" s="23">
        <v>282</v>
      </c>
      <c r="B302" s="25" t="s">
        <v>2890</v>
      </c>
      <c r="C302" s="26" t="s">
        <v>2891</v>
      </c>
      <c r="D302" s="27">
        <v>0.128</v>
      </c>
      <c r="E302" s="106" t="s">
        <v>2854</v>
      </c>
      <c r="F302" s="26" t="s">
        <v>37</v>
      </c>
      <c r="G302" s="23" t="s">
        <v>2163</v>
      </c>
      <c r="H302" s="28"/>
      <c r="I302" s="29"/>
      <c r="M302" s="1">
        <v>0.128</v>
      </c>
      <c r="R302" s="4"/>
    </row>
    <row r="303" spans="1:18" s="1" customFormat="1" ht="12.75" x14ac:dyDescent="0.2">
      <c r="A303" s="23">
        <v>283</v>
      </c>
      <c r="B303" s="25" t="s">
        <v>2892</v>
      </c>
      <c r="C303" s="26" t="s">
        <v>2225</v>
      </c>
      <c r="D303" s="27">
        <v>0.53600000000000003</v>
      </c>
      <c r="E303" s="106" t="s">
        <v>2854</v>
      </c>
      <c r="F303" s="26" t="s">
        <v>37</v>
      </c>
      <c r="G303" s="23" t="s">
        <v>1219</v>
      </c>
      <c r="H303" s="28" t="s">
        <v>2893</v>
      </c>
      <c r="I303" s="29"/>
      <c r="M303" s="1">
        <v>0.53600000000000003</v>
      </c>
      <c r="R303" s="4"/>
    </row>
    <row r="304" spans="1:18" s="1" customFormat="1" ht="12.75" x14ac:dyDescent="0.2">
      <c r="A304" s="23">
        <v>284</v>
      </c>
      <c r="B304" s="25" t="s">
        <v>2894</v>
      </c>
      <c r="C304" s="26" t="s">
        <v>2225</v>
      </c>
      <c r="D304" s="27">
        <v>0.156</v>
      </c>
      <c r="E304" s="106" t="s">
        <v>2854</v>
      </c>
      <c r="F304" s="26" t="s">
        <v>37</v>
      </c>
      <c r="G304" s="23" t="s">
        <v>1219</v>
      </c>
      <c r="H304" s="28" t="s">
        <v>2895</v>
      </c>
      <c r="I304" s="29"/>
      <c r="M304" s="1">
        <v>0.156</v>
      </c>
      <c r="R304" s="4"/>
    </row>
    <row r="305" spans="1:18" s="1" customFormat="1" ht="12.75" x14ac:dyDescent="0.2">
      <c r="A305" s="23">
        <v>285</v>
      </c>
      <c r="B305" s="25" t="s">
        <v>2896</v>
      </c>
      <c r="C305" s="26" t="s">
        <v>2897</v>
      </c>
      <c r="D305" s="27">
        <v>0.374</v>
      </c>
      <c r="E305" s="106" t="s">
        <v>2854</v>
      </c>
      <c r="F305" s="26" t="s">
        <v>37</v>
      </c>
      <c r="G305" s="23" t="s">
        <v>819</v>
      </c>
      <c r="H305" s="44" t="s">
        <v>2898</v>
      </c>
      <c r="I305" s="29"/>
      <c r="M305" s="1">
        <v>0.374</v>
      </c>
      <c r="R305" s="4"/>
    </row>
    <row r="306" spans="1:18" s="1" customFormat="1" ht="12.75" x14ac:dyDescent="0.2">
      <c r="A306" s="23">
        <v>286</v>
      </c>
      <c r="B306" s="25" t="s">
        <v>2899</v>
      </c>
      <c r="C306" s="26" t="s">
        <v>2900</v>
      </c>
      <c r="D306" s="27">
        <v>0.30599999999999999</v>
      </c>
      <c r="E306" s="106" t="s">
        <v>2854</v>
      </c>
      <c r="F306" s="26" t="s">
        <v>37</v>
      </c>
      <c r="G306" s="23" t="s">
        <v>1219</v>
      </c>
      <c r="H306" s="28" t="s">
        <v>2901</v>
      </c>
      <c r="I306" s="29"/>
      <c r="M306" s="1">
        <v>0.30599999999999999</v>
      </c>
      <c r="R306" s="4"/>
    </row>
    <row r="307" spans="1:18" s="1" customFormat="1" ht="12.75" x14ac:dyDescent="0.2">
      <c r="A307" s="23">
        <v>287</v>
      </c>
      <c r="B307" s="25" t="s">
        <v>2902</v>
      </c>
      <c r="C307" s="26" t="s">
        <v>2903</v>
      </c>
      <c r="D307" s="27">
        <v>0.83</v>
      </c>
      <c r="E307" s="106" t="s">
        <v>2854</v>
      </c>
      <c r="F307" s="26" t="s">
        <v>37</v>
      </c>
      <c r="G307" s="23" t="s">
        <v>819</v>
      </c>
      <c r="H307" s="28" t="s">
        <v>2904</v>
      </c>
      <c r="I307" s="29"/>
      <c r="M307" s="1">
        <v>0.83</v>
      </c>
      <c r="R307" s="4"/>
    </row>
    <row r="308" spans="1:18" s="1" customFormat="1" ht="12.75" x14ac:dyDescent="0.2">
      <c r="A308" s="23">
        <v>288</v>
      </c>
      <c r="B308" s="25" t="s">
        <v>2905</v>
      </c>
      <c r="C308" s="26" t="s">
        <v>2906</v>
      </c>
      <c r="D308" s="27">
        <v>0.114</v>
      </c>
      <c r="E308" s="106" t="s">
        <v>2854</v>
      </c>
      <c r="F308" s="26" t="s">
        <v>37</v>
      </c>
      <c r="G308" s="23" t="s">
        <v>2163</v>
      </c>
      <c r="H308" s="28"/>
      <c r="I308" s="29"/>
      <c r="M308" s="1">
        <v>0.114</v>
      </c>
      <c r="R308" s="4"/>
    </row>
    <row r="309" spans="1:18" s="1" customFormat="1" ht="12.75" x14ac:dyDescent="0.2">
      <c r="A309" s="23">
        <v>289</v>
      </c>
      <c r="B309" s="25" t="s">
        <v>2907</v>
      </c>
      <c r="C309" s="26" t="s">
        <v>2906</v>
      </c>
      <c r="D309" s="27">
        <v>9.5000000000000001E-2</v>
      </c>
      <c r="E309" s="106" t="s">
        <v>2854</v>
      </c>
      <c r="F309" s="26" t="s">
        <v>37</v>
      </c>
      <c r="G309" s="23" t="s">
        <v>2163</v>
      </c>
      <c r="H309" s="28"/>
      <c r="I309" s="29"/>
      <c r="M309" s="1">
        <v>9.5000000000000001E-2</v>
      </c>
      <c r="R309" s="4"/>
    </row>
    <row r="310" spans="1:18" s="1" customFormat="1" ht="12.75" x14ac:dyDescent="0.2">
      <c r="A310" s="23">
        <v>290</v>
      </c>
      <c r="B310" s="25" t="s">
        <v>2908</v>
      </c>
      <c r="C310" s="26" t="s">
        <v>2906</v>
      </c>
      <c r="D310" s="27">
        <v>9.1999999999999998E-2</v>
      </c>
      <c r="E310" s="106" t="s">
        <v>2854</v>
      </c>
      <c r="F310" s="26" t="s">
        <v>37</v>
      </c>
      <c r="G310" s="23" t="s">
        <v>2163</v>
      </c>
      <c r="H310" s="28"/>
      <c r="I310" s="29"/>
      <c r="M310" s="1">
        <v>9.1999999999999998E-2</v>
      </c>
      <c r="R310" s="4"/>
    </row>
    <row r="311" spans="1:18" s="1" customFormat="1" ht="12.75" x14ac:dyDescent="0.2">
      <c r="A311" s="23">
        <v>291</v>
      </c>
      <c r="B311" s="25" t="s">
        <v>2909</v>
      </c>
      <c r="C311" s="26" t="s">
        <v>2910</v>
      </c>
      <c r="D311" s="27">
        <v>0.58599999999999997</v>
      </c>
      <c r="E311" s="106" t="s">
        <v>2911</v>
      </c>
      <c r="F311" s="26" t="s">
        <v>37</v>
      </c>
      <c r="G311" s="23" t="s">
        <v>819</v>
      </c>
      <c r="H311" s="28" t="s">
        <v>2912</v>
      </c>
      <c r="I311" s="29"/>
      <c r="M311" s="1">
        <v>0.58599999999999997</v>
      </c>
      <c r="R311" s="4"/>
    </row>
    <row r="312" spans="1:18" s="1" customFormat="1" ht="12.75" x14ac:dyDescent="0.2">
      <c r="A312" s="23">
        <v>292</v>
      </c>
      <c r="B312" s="25" t="s">
        <v>2913</v>
      </c>
      <c r="C312" s="26" t="s">
        <v>2914</v>
      </c>
      <c r="D312" s="135">
        <v>0.79200000000000004</v>
      </c>
      <c r="E312" s="106" t="s">
        <v>2915</v>
      </c>
      <c r="F312" s="26" t="s">
        <v>37</v>
      </c>
      <c r="G312" s="132" t="s">
        <v>819</v>
      </c>
      <c r="H312" s="140" t="s">
        <v>2916</v>
      </c>
      <c r="I312" s="29"/>
      <c r="M312" s="1">
        <v>0.79200000000000004</v>
      </c>
      <c r="R312" s="4"/>
    </row>
    <row r="313" spans="1:18" s="1" customFormat="1" ht="12.75" x14ac:dyDescent="0.2">
      <c r="A313" s="23">
        <v>293</v>
      </c>
      <c r="B313" s="25" t="s">
        <v>2917</v>
      </c>
      <c r="C313" s="26" t="s">
        <v>2918</v>
      </c>
      <c r="D313" s="135"/>
      <c r="E313" s="106" t="s">
        <v>2915</v>
      </c>
      <c r="F313" s="26" t="s">
        <v>37</v>
      </c>
      <c r="G313" s="132"/>
      <c r="H313" s="140"/>
      <c r="I313" s="29"/>
      <c r="R313" s="4"/>
    </row>
    <row r="314" spans="1:18" s="1" customFormat="1" ht="12.75" x14ac:dyDescent="0.2">
      <c r="A314" s="23">
        <v>294</v>
      </c>
      <c r="B314" s="25" t="s">
        <v>2919</v>
      </c>
      <c r="C314" s="26" t="s">
        <v>2205</v>
      </c>
      <c r="D314" s="27">
        <v>0.376</v>
      </c>
      <c r="E314" s="106" t="s">
        <v>2920</v>
      </c>
      <c r="F314" s="26" t="s">
        <v>37</v>
      </c>
      <c r="G314" s="23" t="s">
        <v>1219</v>
      </c>
      <c r="H314" s="28" t="s">
        <v>2921</v>
      </c>
      <c r="I314" s="29"/>
      <c r="M314" s="1">
        <v>0.376</v>
      </c>
      <c r="R314" s="4"/>
    </row>
    <row r="315" spans="1:18" s="1" customFormat="1" ht="25.5" x14ac:dyDescent="0.2">
      <c r="A315" s="23">
        <v>295</v>
      </c>
      <c r="B315" s="25" t="s">
        <v>2922</v>
      </c>
      <c r="C315" s="26" t="s">
        <v>2923</v>
      </c>
      <c r="D315" s="27">
        <v>0.252</v>
      </c>
      <c r="E315" s="106" t="s">
        <v>2854</v>
      </c>
      <c r="F315" s="26" t="s">
        <v>37</v>
      </c>
      <c r="G315" s="23" t="s">
        <v>2163</v>
      </c>
      <c r="H315" s="28"/>
      <c r="I315" s="29"/>
      <c r="M315" s="1">
        <v>0.252</v>
      </c>
      <c r="R315" s="4"/>
    </row>
    <row r="316" spans="1:18" s="1" customFormat="1" ht="12.75" x14ac:dyDescent="0.2">
      <c r="A316" s="23">
        <v>296</v>
      </c>
      <c r="B316" s="25" t="s">
        <v>2924</v>
      </c>
      <c r="C316" s="26" t="s">
        <v>2925</v>
      </c>
      <c r="D316" s="27">
        <v>2.4E-2</v>
      </c>
      <c r="E316" s="106" t="s">
        <v>2926</v>
      </c>
      <c r="F316" s="26" t="s">
        <v>556</v>
      </c>
      <c r="G316" s="23" t="s">
        <v>2163</v>
      </c>
      <c r="H316" s="28"/>
      <c r="I316" s="29"/>
      <c r="O316" s="1">
        <v>2.4E-2</v>
      </c>
      <c r="R316" s="4"/>
    </row>
    <row r="317" spans="1:18" s="1" customFormat="1" ht="12.75" x14ac:dyDescent="0.2">
      <c r="A317" s="23">
        <v>297</v>
      </c>
      <c r="B317" s="25" t="s">
        <v>2924</v>
      </c>
      <c r="C317" s="26" t="s">
        <v>2925</v>
      </c>
      <c r="D317" s="27">
        <v>0.443</v>
      </c>
      <c r="E317" s="106" t="s">
        <v>2926</v>
      </c>
      <c r="F317" s="26" t="s">
        <v>33</v>
      </c>
      <c r="G317" s="23" t="s">
        <v>2163</v>
      </c>
      <c r="H317" s="28" t="s">
        <v>2927</v>
      </c>
      <c r="I317" s="29"/>
      <c r="K317" s="1">
        <v>0.443</v>
      </c>
      <c r="R317" s="4"/>
    </row>
    <row r="318" spans="1:18" s="1" customFormat="1" ht="12.75" x14ac:dyDescent="0.2">
      <c r="A318" s="23">
        <v>298</v>
      </c>
      <c r="B318" s="25" t="s">
        <v>2928</v>
      </c>
      <c r="C318" s="26" t="s">
        <v>2225</v>
      </c>
      <c r="D318" s="27">
        <v>0.88400000000000001</v>
      </c>
      <c r="E318" s="106" t="s">
        <v>2926</v>
      </c>
      <c r="F318" s="26" t="s">
        <v>33</v>
      </c>
      <c r="G318" s="23" t="s">
        <v>2163</v>
      </c>
      <c r="H318" s="28" t="s">
        <v>2929</v>
      </c>
      <c r="I318" s="29"/>
      <c r="K318" s="1">
        <v>0.88400000000000001</v>
      </c>
      <c r="R318" s="4"/>
    </row>
    <row r="319" spans="1:18" s="1" customFormat="1" ht="12.75" x14ac:dyDescent="0.2">
      <c r="A319" s="23">
        <v>299</v>
      </c>
      <c r="B319" s="25" t="s">
        <v>2930</v>
      </c>
      <c r="C319" s="26" t="s">
        <v>2931</v>
      </c>
      <c r="D319" s="27">
        <v>0.55000000000000004</v>
      </c>
      <c r="E319" s="106" t="s">
        <v>2926</v>
      </c>
      <c r="F319" s="26" t="s">
        <v>33</v>
      </c>
      <c r="G319" s="23" t="s">
        <v>2163</v>
      </c>
      <c r="H319" s="28" t="s">
        <v>2932</v>
      </c>
      <c r="I319" s="29"/>
      <c r="K319" s="1">
        <v>0.55000000000000004</v>
      </c>
      <c r="R319" s="4"/>
    </row>
    <row r="320" spans="1:18" s="1" customFormat="1" ht="12.75" x14ac:dyDescent="0.2">
      <c r="A320" s="23">
        <v>300</v>
      </c>
      <c r="B320" s="25" t="s">
        <v>2933</v>
      </c>
      <c r="C320" s="26" t="s">
        <v>2250</v>
      </c>
      <c r="D320" s="27">
        <v>0.27400000000000002</v>
      </c>
      <c r="E320" s="106" t="s">
        <v>2926</v>
      </c>
      <c r="F320" s="26" t="s">
        <v>33</v>
      </c>
      <c r="G320" s="23" t="s">
        <v>2163</v>
      </c>
      <c r="H320" s="28" t="s">
        <v>2934</v>
      </c>
      <c r="I320" s="29"/>
      <c r="K320" s="1">
        <v>0.27400000000000002</v>
      </c>
      <c r="R320" s="4"/>
    </row>
    <row r="321" spans="1:18" s="1" customFormat="1" ht="12.75" x14ac:dyDescent="0.2">
      <c r="A321" s="23">
        <v>301</v>
      </c>
      <c r="B321" s="25" t="s">
        <v>2935</v>
      </c>
      <c r="C321" s="26" t="s">
        <v>2936</v>
      </c>
      <c r="D321" s="27">
        <v>0.78500000000000003</v>
      </c>
      <c r="E321" s="106" t="s">
        <v>2926</v>
      </c>
      <c r="F321" s="26" t="s">
        <v>33</v>
      </c>
      <c r="G321" s="23" t="s">
        <v>819</v>
      </c>
      <c r="H321" s="28" t="s">
        <v>2937</v>
      </c>
      <c r="I321" s="29"/>
      <c r="K321" s="1">
        <v>0.78500000000000003</v>
      </c>
      <c r="R321" s="4"/>
    </row>
    <row r="322" spans="1:18" s="1" customFormat="1" ht="12.75" x14ac:dyDescent="0.2">
      <c r="A322" s="132">
        <v>302</v>
      </c>
      <c r="B322" s="133" t="s">
        <v>2938</v>
      </c>
      <c r="C322" s="137" t="s">
        <v>2897</v>
      </c>
      <c r="D322" s="27">
        <f>0.267</f>
        <v>0.26700000000000002</v>
      </c>
      <c r="E322" s="136" t="s">
        <v>2926</v>
      </c>
      <c r="F322" s="133" t="s">
        <v>33</v>
      </c>
      <c r="G322" s="132" t="s">
        <v>819</v>
      </c>
      <c r="H322" s="28" t="s">
        <v>2939</v>
      </c>
      <c r="I322" s="29"/>
      <c r="K322" s="1">
        <v>0.26700000000000002</v>
      </c>
      <c r="R322" s="4"/>
    </row>
    <row r="323" spans="1:18" s="1" customFormat="1" ht="12.75" x14ac:dyDescent="0.2">
      <c r="A323" s="132"/>
      <c r="B323" s="133"/>
      <c r="C323" s="137"/>
      <c r="D323" s="27">
        <v>0.41899999999999998</v>
      </c>
      <c r="E323" s="136"/>
      <c r="F323" s="133"/>
      <c r="G323" s="132"/>
      <c r="H323" s="28" t="s">
        <v>2940</v>
      </c>
      <c r="I323" s="29"/>
      <c r="K323" s="1">
        <v>0.41899999999999998</v>
      </c>
      <c r="R323" s="4"/>
    </row>
    <row r="324" spans="1:18" s="1" customFormat="1" ht="12.75" x14ac:dyDescent="0.2">
      <c r="A324" s="23">
        <v>303</v>
      </c>
      <c r="B324" s="25" t="s">
        <v>2941</v>
      </c>
      <c r="C324" s="26" t="s">
        <v>818</v>
      </c>
      <c r="D324" s="27">
        <v>0.30299999999999999</v>
      </c>
      <c r="E324" s="106" t="s">
        <v>2926</v>
      </c>
      <c r="F324" s="26" t="s">
        <v>33</v>
      </c>
      <c r="G324" s="23" t="s">
        <v>2163</v>
      </c>
      <c r="H324" s="28" t="s">
        <v>2942</v>
      </c>
      <c r="I324" s="29"/>
      <c r="K324" s="1">
        <v>0.30299999999999999</v>
      </c>
      <c r="R324" s="4"/>
    </row>
    <row r="325" spans="1:18" s="1" customFormat="1" ht="12.75" x14ac:dyDescent="0.2">
      <c r="A325" s="132">
        <v>304</v>
      </c>
      <c r="B325" s="133" t="s">
        <v>2943</v>
      </c>
      <c r="C325" s="137" t="s">
        <v>2944</v>
      </c>
      <c r="D325" s="27">
        <f>0.089</f>
        <v>8.8999999999999996E-2</v>
      </c>
      <c r="E325" s="136" t="s">
        <v>2926</v>
      </c>
      <c r="F325" s="133" t="s">
        <v>33</v>
      </c>
      <c r="G325" s="132" t="s">
        <v>2163</v>
      </c>
      <c r="H325" s="28" t="s">
        <v>2945</v>
      </c>
      <c r="I325" s="29"/>
      <c r="K325" s="1">
        <v>8.8999999999999996E-2</v>
      </c>
      <c r="R325" s="4"/>
    </row>
    <row r="326" spans="1:18" s="1" customFormat="1" ht="12.75" x14ac:dyDescent="0.2">
      <c r="A326" s="132"/>
      <c r="B326" s="133"/>
      <c r="C326" s="137"/>
      <c r="D326" s="27">
        <v>0.49299999999999999</v>
      </c>
      <c r="E326" s="136"/>
      <c r="F326" s="133"/>
      <c r="G326" s="132"/>
      <c r="H326" s="28" t="s">
        <v>2946</v>
      </c>
      <c r="I326" s="29"/>
      <c r="K326" s="1">
        <v>0.49299999999999999</v>
      </c>
      <c r="R326" s="4"/>
    </row>
    <row r="327" spans="1:18" s="1" customFormat="1" ht="12.75" x14ac:dyDescent="0.2">
      <c r="A327" s="23">
        <v>305</v>
      </c>
      <c r="B327" s="25" t="s">
        <v>2947</v>
      </c>
      <c r="C327" s="26" t="s">
        <v>2948</v>
      </c>
      <c r="D327" s="27">
        <v>0.26800000000000002</v>
      </c>
      <c r="E327" s="106" t="s">
        <v>2926</v>
      </c>
      <c r="F327" s="26" t="s">
        <v>33</v>
      </c>
      <c r="G327" s="23" t="s">
        <v>2163</v>
      </c>
      <c r="H327" s="28" t="s">
        <v>2949</v>
      </c>
      <c r="I327" s="29"/>
      <c r="K327" s="1">
        <v>0.26800000000000002</v>
      </c>
      <c r="R327" s="4"/>
    </row>
    <row r="328" spans="1:18" s="1" customFormat="1" ht="12.75" x14ac:dyDescent="0.2">
      <c r="A328" s="23">
        <v>306</v>
      </c>
      <c r="B328" s="25" t="s">
        <v>2950</v>
      </c>
      <c r="C328" s="26" t="s">
        <v>2951</v>
      </c>
      <c r="D328" s="27">
        <v>2.5000000000000001E-2</v>
      </c>
      <c r="E328" s="106" t="s">
        <v>2926</v>
      </c>
      <c r="F328" s="26" t="s">
        <v>556</v>
      </c>
      <c r="G328" s="23" t="s">
        <v>2163</v>
      </c>
      <c r="H328" s="28"/>
      <c r="I328" s="29"/>
      <c r="K328" s="1">
        <v>2.5000000000000001E-2</v>
      </c>
      <c r="R328" s="4"/>
    </row>
    <row r="329" spans="1:18" s="1" customFormat="1" ht="12.75" x14ac:dyDescent="0.2">
      <c r="A329" s="23">
        <v>307</v>
      </c>
      <c r="B329" s="25" t="s">
        <v>2950</v>
      </c>
      <c r="C329" s="26" t="s">
        <v>2951</v>
      </c>
      <c r="D329" s="27">
        <v>0.629</v>
      </c>
      <c r="E329" s="106" t="s">
        <v>2926</v>
      </c>
      <c r="F329" s="26" t="s">
        <v>33</v>
      </c>
      <c r="G329" s="23" t="s">
        <v>819</v>
      </c>
      <c r="H329" s="28" t="s">
        <v>2952</v>
      </c>
      <c r="I329" s="29"/>
      <c r="K329" s="1">
        <v>0.629</v>
      </c>
      <c r="R329" s="4"/>
    </row>
    <row r="330" spans="1:18" s="1" customFormat="1" ht="12.75" x14ac:dyDescent="0.2">
      <c r="A330" s="23">
        <v>308</v>
      </c>
      <c r="B330" s="25" t="s">
        <v>2953</v>
      </c>
      <c r="C330" s="26" t="s">
        <v>2954</v>
      </c>
      <c r="D330" s="27">
        <v>0.81499999999999995</v>
      </c>
      <c r="E330" s="106" t="s">
        <v>2926</v>
      </c>
      <c r="F330" s="26" t="s">
        <v>33</v>
      </c>
      <c r="G330" s="23" t="s">
        <v>2163</v>
      </c>
      <c r="H330" s="28" t="s">
        <v>2955</v>
      </c>
      <c r="I330" s="29"/>
      <c r="K330" s="1">
        <v>0.81499999999999995</v>
      </c>
      <c r="R330" s="4"/>
    </row>
    <row r="331" spans="1:18" s="1" customFormat="1" ht="12.75" x14ac:dyDescent="0.2">
      <c r="A331" s="23">
        <v>309</v>
      </c>
      <c r="B331" s="25" t="s">
        <v>2956</v>
      </c>
      <c r="C331" s="26" t="s">
        <v>2169</v>
      </c>
      <c r="D331" s="27">
        <v>1.0589999999999999</v>
      </c>
      <c r="E331" s="106" t="s">
        <v>2926</v>
      </c>
      <c r="F331" s="26" t="s">
        <v>33</v>
      </c>
      <c r="G331" s="23" t="s">
        <v>2163</v>
      </c>
      <c r="H331" s="28" t="s">
        <v>2957</v>
      </c>
      <c r="I331" s="29"/>
      <c r="K331" s="1">
        <v>1.0589999999999999</v>
      </c>
      <c r="R331" s="4"/>
    </row>
    <row r="332" spans="1:18" s="1" customFormat="1" ht="12.75" x14ac:dyDescent="0.2">
      <c r="A332" s="23">
        <v>310</v>
      </c>
      <c r="B332" s="25" t="s">
        <v>2958</v>
      </c>
      <c r="C332" s="26" t="s">
        <v>2959</v>
      </c>
      <c r="D332" s="27">
        <v>0.495</v>
      </c>
      <c r="E332" s="106" t="s">
        <v>2926</v>
      </c>
      <c r="F332" s="26" t="s">
        <v>33</v>
      </c>
      <c r="G332" s="23" t="s">
        <v>819</v>
      </c>
      <c r="H332" s="28" t="s">
        <v>2960</v>
      </c>
      <c r="I332" s="29"/>
      <c r="K332" s="1">
        <v>0.495</v>
      </c>
      <c r="R332" s="4"/>
    </row>
    <row r="333" spans="1:18" s="1" customFormat="1" ht="12.75" x14ac:dyDescent="0.2">
      <c r="A333" s="23">
        <v>311</v>
      </c>
      <c r="B333" s="25" t="s">
        <v>2961</v>
      </c>
      <c r="C333" s="26" t="s">
        <v>2962</v>
      </c>
      <c r="D333" s="27">
        <v>0.55000000000000004</v>
      </c>
      <c r="E333" s="106" t="s">
        <v>2854</v>
      </c>
      <c r="F333" s="26" t="s">
        <v>33</v>
      </c>
      <c r="G333" s="23" t="s">
        <v>1219</v>
      </c>
      <c r="H333" s="28" t="s">
        <v>2963</v>
      </c>
      <c r="I333" s="29"/>
      <c r="K333" s="1">
        <v>0.55000000000000004</v>
      </c>
      <c r="R333" s="4"/>
    </row>
    <row r="334" spans="1:18" s="1" customFormat="1" ht="12.75" x14ac:dyDescent="0.2">
      <c r="A334" s="23">
        <v>312</v>
      </c>
      <c r="B334" s="25" t="s">
        <v>2964</v>
      </c>
      <c r="C334" s="26" t="s">
        <v>2965</v>
      </c>
      <c r="D334" s="27">
        <v>0.93200000000000005</v>
      </c>
      <c r="E334" s="106" t="s">
        <v>2926</v>
      </c>
      <c r="F334" s="26" t="s">
        <v>33</v>
      </c>
      <c r="G334" s="23" t="s">
        <v>819</v>
      </c>
      <c r="H334" s="28" t="s">
        <v>2966</v>
      </c>
      <c r="I334" s="29"/>
      <c r="K334" s="1">
        <v>0.93200000000000005</v>
      </c>
      <c r="R334" s="4"/>
    </row>
    <row r="335" spans="1:18" s="1" customFormat="1" ht="12.75" x14ac:dyDescent="0.2">
      <c r="A335" s="23">
        <v>313</v>
      </c>
      <c r="B335" s="25" t="s">
        <v>2967</v>
      </c>
      <c r="C335" s="26" t="s">
        <v>2280</v>
      </c>
      <c r="D335" s="27">
        <v>0.71499999999999997</v>
      </c>
      <c r="E335" s="106" t="s">
        <v>2926</v>
      </c>
      <c r="F335" s="26" t="s">
        <v>33</v>
      </c>
      <c r="G335" s="23" t="s">
        <v>2163</v>
      </c>
      <c r="H335" s="28" t="s">
        <v>2968</v>
      </c>
      <c r="I335" s="29"/>
      <c r="K335" s="1">
        <v>0.71499999999999997</v>
      </c>
      <c r="R335" s="4"/>
    </row>
    <row r="336" spans="1:18" s="1" customFormat="1" ht="12.75" x14ac:dyDescent="0.2">
      <c r="A336" s="23">
        <v>314</v>
      </c>
      <c r="B336" s="25" t="s">
        <v>2969</v>
      </c>
      <c r="C336" s="26" t="s">
        <v>2970</v>
      </c>
      <c r="D336" s="27">
        <v>0.24399999999999999</v>
      </c>
      <c r="E336" s="106" t="s">
        <v>2926</v>
      </c>
      <c r="F336" s="26" t="s">
        <v>33</v>
      </c>
      <c r="G336" s="23" t="s">
        <v>819</v>
      </c>
      <c r="H336" s="28" t="s">
        <v>2971</v>
      </c>
      <c r="I336" s="29"/>
      <c r="K336" s="1">
        <v>0.24399999999999999</v>
      </c>
      <c r="R336" s="4"/>
    </row>
    <row r="337" spans="1:18" s="1" customFormat="1" ht="12.75" x14ac:dyDescent="0.2">
      <c r="A337" s="23">
        <v>315</v>
      </c>
      <c r="B337" s="25" t="s">
        <v>2972</v>
      </c>
      <c r="C337" s="26" t="s">
        <v>2973</v>
      </c>
      <c r="D337" s="27">
        <v>0.13600000000000001</v>
      </c>
      <c r="E337" s="106" t="s">
        <v>2926</v>
      </c>
      <c r="F337" s="26" t="s">
        <v>33</v>
      </c>
      <c r="G337" s="23" t="s">
        <v>2163</v>
      </c>
      <c r="H337" s="28"/>
      <c r="I337" s="29"/>
      <c r="K337" s="1">
        <v>0.13600000000000001</v>
      </c>
      <c r="R337" s="4"/>
    </row>
    <row r="338" spans="1:18" s="1" customFormat="1" ht="12.75" x14ac:dyDescent="0.2">
      <c r="A338" s="23">
        <v>316</v>
      </c>
      <c r="B338" s="25" t="s">
        <v>2974</v>
      </c>
      <c r="C338" s="26" t="s">
        <v>2975</v>
      </c>
      <c r="D338" s="27">
        <v>0.11700000000000001</v>
      </c>
      <c r="E338" s="106" t="s">
        <v>2926</v>
      </c>
      <c r="F338" s="26" t="s">
        <v>33</v>
      </c>
      <c r="G338" s="23" t="s">
        <v>2163</v>
      </c>
      <c r="H338" s="28" t="s">
        <v>2976</v>
      </c>
      <c r="I338" s="29"/>
      <c r="K338" s="1">
        <v>0.11700000000000001</v>
      </c>
      <c r="R338" s="4"/>
    </row>
    <row r="339" spans="1:18" s="1" customFormat="1" ht="12.75" x14ac:dyDescent="0.2">
      <c r="A339" s="23">
        <v>317</v>
      </c>
      <c r="B339" s="25" t="s">
        <v>2977</v>
      </c>
      <c r="C339" s="26" t="s">
        <v>2978</v>
      </c>
      <c r="D339" s="27">
        <v>7.0000000000000007E-2</v>
      </c>
      <c r="E339" s="106" t="s">
        <v>2926</v>
      </c>
      <c r="F339" s="26" t="s">
        <v>33</v>
      </c>
      <c r="G339" s="23" t="s">
        <v>2163</v>
      </c>
      <c r="H339" s="28" t="s">
        <v>2979</v>
      </c>
      <c r="I339" s="29"/>
      <c r="K339" s="1">
        <v>7.0000000000000007E-2</v>
      </c>
      <c r="R339" s="4"/>
    </row>
    <row r="340" spans="1:18" s="1" customFormat="1" ht="12.75" x14ac:dyDescent="0.2">
      <c r="A340" s="23">
        <v>318</v>
      </c>
      <c r="B340" s="25" t="s">
        <v>2980</v>
      </c>
      <c r="C340" s="26" t="s">
        <v>2981</v>
      </c>
      <c r="D340" s="27">
        <v>8.2000000000000003E-2</v>
      </c>
      <c r="E340" s="106" t="s">
        <v>2926</v>
      </c>
      <c r="F340" s="26" t="s">
        <v>33</v>
      </c>
      <c r="G340" s="23" t="s">
        <v>2163</v>
      </c>
      <c r="H340" s="28"/>
      <c r="I340" s="29"/>
      <c r="K340" s="1">
        <v>8.2000000000000003E-2</v>
      </c>
      <c r="R340" s="4"/>
    </row>
    <row r="341" spans="1:18" s="1" customFormat="1" ht="12.75" x14ac:dyDescent="0.2">
      <c r="A341" s="23">
        <v>319</v>
      </c>
      <c r="B341" s="25" t="s">
        <v>2982</v>
      </c>
      <c r="C341" s="26" t="s">
        <v>2205</v>
      </c>
      <c r="D341" s="27">
        <v>0.107</v>
      </c>
      <c r="E341" s="106" t="s">
        <v>2926</v>
      </c>
      <c r="F341" s="26" t="s">
        <v>33</v>
      </c>
      <c r="G341" s="23" t="s">
        <v>819</v>
      </c>
      <c r="H341" s="28" t="s">
        <v>2983</v>
      </c>
      <c r="I341" s="29"/>
      <c r="K341" s="1">
        <v>0.107</v>
      </c>
      <c r="R341" s="4"/>
    </row>
    <row r="342" spans="1:18" s="1" customFormat="1" ht="12.75" x14ac:dyDescent="0.2">
      <c r="A342" s="23">
        <v>320</v>
      </c>
      <c r="B342" s="25" t="s">
        <v>2984</v>
      </c>
      <c r="C342" s="26" t="s">
        <v>2985</v>
      </c>
      <c r="D342" s="27">
        <v>0.214</v>
      </c>
      <c r="E342" s="106" t="s">
        <v>2926</v>
      </c>
      <c r="F342" s="26" t="s">
        <v>33</v>
      </c>
      <c r="G342" s="23" t="s">
        <v>2163</v>
      </c>
      <c r="H342" s="28" t="s">
        <v>2986</v>
      </c>
      <c r="I342" s="29"/>
      <c r="K342" s="1">
        <v>0.214</v>
      </c>
      <c r="R342" s="4"/>
    </row>
    <row r="343" spans="1:18" s="1" customFormat="1" ht="12.75" x14ac:dyDescent="0.2">
      <c r="A343" s="23">
        <v>321</v>
      </c>
      <c r="B343" s="25" t="s">
        <v>2987</v>
      </c>
      <c r="C343" s="26" t="s">
        <v>2988</v>
      </c>
      <c r="D343" s="27">
        <v>0.35199999999999998</v>
      </c>
      <c r="E343" s="106" t="s">
        <v>2926</v>
      </c>
      <c r="F343" s="26" t="s">
        <v>33</v>
      </c>
      <c r="G343" s="23" t="s">
        <v>2163</v>
      </c>
      <c r="H343" s="28" t="s">
        <v>2989</v>
      </c>
      <c r="I343" s="29"/>
      <c r="K343" s="1">
        <v>0.35199999999999998</v>
      </c>
      <c r="R343" s="4"/>
    </row>
    <row r="344" spans="1:18" s="1" customFormat="1" ht="12.75" x14ac:dyDescent="0.2">
      <c r="A344" s="23">
        <v>322</v>
      </c>
      <c r="B344" s="25" t="s">
        <v>2990</v>
      </c>
      <c r="C344" s="26" t="s">
        <v>2991</v>
      </c>
      <c r="D344" s="27">
        <v>0.76800000000000002</v>
      </c>
      <c r="E344" s="106" t="s">
        <v>2926</v>
      </c>
      <c r="F344" s="26" t="s">
        <v>33</v>
      </c>
      <c r="G344" s="23" t="s">
        <v>819</v>
      </c>
      <c r="H344" s="28" t="s">
        <v>2992</v>
      </c>
      <c r="I344" s="29"/>
      <c r="K344" s="1">
        <v>0.76800000000000002</v>
      </c>
      <c r="R344" s="4"/>
    </row>
    <row r="345" spans="1:18" s="1" customFormat="1" ht="12.75" x14ac:dyDescent="0.2">
      <c r="A345" s="23">
        <v>323</v>
      </c>
      <c r="B345" s="25" t="s">
        <v>2993</v>
      </c>
      <c r="C345" s="26" t="s">
        <v>2994</v>
      </c>
      <c r="D345" s="27">
        <v>0.123</v>
      </c>
      <c r="E345" s="106" t="s">
        <v>2926</v>
      </c>
      <c r="F345" s="26" t="s">
        <v>33</v>
      </c>
      <c r="G345" s="23" t="s">
        <v>2163</v>
      </c>
      <c r="H345" s="28" t="s">
        <v>2995</v>
      </c>
      <c r="I345" s="29"/>
      <c r="K345" s="1">
        <v>0.123</v>
      </c>
      <c r="R345" s="4"/>
    </row>
    <row r="346" spans="1:18" s="1" customFormat="1" ht="12.75" x14ac:dyDescent="0.2">
      <c r="A346" s="132">
        <v>324</v>
      </c>
      <c r="B346" s="133" t="s">
        <v>2996</v>
      </c>
      <c r="C346" s="133" t="s">
        <v>2997</v>
      </c>
      <c r="D346" s="27">
        <v>0.23899999999999999</v>
      </c>
      <c r="E346" s="136" t="s">
        <v>2926</v>
      </c>
      <c r="F346" s="133" t="s">
        <v>33</v>
      </c>
      <c r="G346" s="132" t="s">
        <v>2163</v>
      </c>
      <c r="H346" s="28" t="s">
        <v>2998</v>
      </c>
      <c r="I346" s="29"/>
      <c r="K346" s="1">
        <v>0.23899999999999999</v>
      </c>
      <c r="R346" s="4"/>
    </row>
    <row r="347" spans="1:18" s="1" customFormat="1" ht="12.75" x14ac:dyDescent="0.2">
      <c r="A347" s="132"/>
      <c r="B347" s="133"/>
      <c r="C347" s="133"/>
      <c r="D347" s="27">
        <v>0.17699999999999999</v>
      </c>
      <c r="E347" s="136"/>
      <c r="F347" s="133"/>
      <c r="G347" s="132"/>
      <c r="H347" s="28" t="s">
        <v>2999</v>
      </c>
      <c r="I347" s="29"/>
      <c r="K347" s="1">
        <v>0.17699999999999999</v>
      </c>
      <c r="R347" s="4"/>
    </row>
    <row r="348" spans="1:18" s="1" customFormat="1" ht="12.75" x14ac:dyDescent="0.2">
      <c r="A348" s="23">
        <v>325</v>
      </c>
      <c r="B348" s="25" t="s">
        <v>3000</v>
      </c>
      <c r="C348" s="26" t="s">
        <v>2313</v>
      </c>
      <c r="D348" s="27">
        <v>0.30599999999999999</v>
      </c>
      <c r="E348" s="106" t="s">
        <v>2926</v>
      </c>
      <c r="F348" s="26" t="s">
        <v>33</v>
      </c>
      <c r="G348" s="23" t="s">
        <v>819</v>
      </c>
      <c r="H348" s="28" t="s">
        <v>3001</v>
      </c>
      <c r="I348" s="29"/>
      <c r="K348" s="1">
        <v>0.30599999999999999</v>
      </c>
      <c r="R348" s="4"/>
    </row>
    <row r="349" spans="1:18" s="1" customFormat="1" ht="12.75" x14ac:dyDescent="0.2">
      <c r="A349" s="23">
        <v>326</v>
      </c>
      <c r="B349" s="25" t="s">
        <v>3002</v>
      </c>
      <c r="C349" s="26" t="s">
        <v>2362</v>
      </c>
      <c r="D349" s="27">
        <v>0.29199999999999998</v>
      </c>
      <c r="E349" s="106" t="s">
        <v>2926</v>
      </c>
      <c r="F349" s="26" t="s">
        <v>33</v>
      </c>
      <c r="G349" s="23" t="s">
        <v>2163</v>
      </c>
      <c r="H349" s="28" t="s">
        <v>3003</v>
      </c>
      <c r="I349" s="29"/>
      <c r="K349" s="1">
        <v>0.29199999999999998</v>
      </c>
      <c r="R349" s="4"/>
    </row>
    <row r="350" spans="1:18" s="1" customFormat="1" ht="12.75" x14ac:dyDescent="0.2">
      <c r="A350" s="23">
        <v>327</v>
      </c>
      <c r="B350" s="25" t="s">
        <v>3004</v>
      </c>
      <c r="C350" s="26" t="s">
        <v>3005</v>
      </c>
      <c r="D350" s="27">
        <v>0.23200000000000001</v>
      </c>
      <c r="E350" s="106" t="s">
        <v>2926</v>
      </c>
      <c r="F350" s="26" t="s">
        <v>33</v>
      </c>
      <c r="G350" s="23" t="s">
        <v>819</v>
      </c>
      <c r="H350" s="28" t="s">
        <v>3006</v>
      </c>
      <c r="I350" s="29"/>
      <c r="K350" s="1">
        <v>0.23200000000000001</v>
      </c>
      <c r="R350" s="4"/>
    </row>
    <row r="351" spans="1:18" s="1" customFormat="1" ht="12.75" x14ac:dyDescent="0.2">
      <c r="A351" s="23">
        <v>329</v>
      </c>
      <c r="B351" s="25" t="s">
        <v>3007</v>
      </c>
      <c r="C351" s="26" t="s">
        <v>2705</v>
      </c>
      <c r="D351" s="27">
        <v>0.373</v>
      </c>
      <c r="E351" s="106" t="s">
        <v>2926</v>
      </c>
      <c r="F351" s="26" t="s">
        <v>33</v>
      </c>
      <c r="G351" s="23" t="s">
        <v>1219</v>
      </c>
      <c r="H351" s="28" t="s">
        <v>3008</v>
      </c>
      <c r="I351" s="29"/>
      <c r="K351" s="1">
        <v>0.373</v>
      </c>
      <c r="R351" s="4"/>
    </row>
    <row r="352" spans="1:18" s="1" customFormat="1" ht="12.75" x14ac:dyDescent="0.2">
      <c r="A352" s="23">
        <v>330</v>
      </c>
      <c r="B352" s="25" t="s">
        <v>3009</v>
      </c>
      <c r="C352" s="26" t="s">
        <v>2817</v>
      </c>
      <c r="D352" s="27">
        <v>0.216</v>
      </c>
      <c r="E352" s="106" t="s">
        <v>2926</v>
      </c>
      <c r="F352" s="26" t="s">
        <v>33</v>
      </c>
      <c r="G352" s="23" t="s">
        <v>2163</v>
      </c>
      <c r="H352" s="28"/>
      <c r="I352" s="29"/>
      <c r="K352" s="1">
        <v>0.216</v>
      </c>
      <c r="R352" s="4"/>
    </row>
    <row r="353" spans="1:18" s="1" customFormat="1" ht="12.75" x14ac:dyDescent="0.2">
      <c r="A353" s="23">
        <v>331</v>
      </c>
      <c r="B353" s="25" t="s">
        <v>3010</v>
      </c>
      <c r="C353" s="26" t="s">
        <v>3011</v>
      </c>
      <c r="D353" s="27">
        <v>0.69599999999999995</v>
      </c>
      <c r="E353" s="106" t="s">
        <v>2926</v>
      </c>
      <c r="F353" s="26" t="s">
        <v>33</v>
      </c>
      <c r="G353" s="23" t="s">
        <v>819</v>
      </c>
      <c r="H353" s="28" t="s">
        <v>3012</v>
      </c>
      <c r="I353" s="29"/>
      <c r="K353" s="1">
        <v>0.69599999999999995</v>
      </c>
      <c r="R353" s="4"/>
    </row>
    <row r="354" spans="1:18" s="1" customFormat="1" ht="12.75" x14ac:dyDescent="0.2">
      <c r="A354" s="23">
        <v>332</v>
      </c>
      <c r="B354" s="25" t="s">
        <v>3013</v>
      </c>
      <c r="C354" s="26" t="s">
        <v>3014</v>
      </c>
      <c r="D354" s="27">
        <v>0.108</v>
      </c>
      <c r="E354" s="106" t="s">
        <v>2926</v>
      </c>
      <c r="F354" s="26" t="s">
        <v>33</v>
      </c>
      <c r="G354" s="23" t="s">
        <v>2163</v>
      </c>
      <c r="H354" s="28" t="s">
        <v>3015</v>
      </c>
      <c r="I354" s="29"/>
      <c r="K354" s="1">
        <v>0.108</v>
      </c>
      <c r="R354" s="4"/>
    </row>
    <row r="355" spans="1:18" s="1" customFormat="1" ht="12.75" x14ac:dyDescent="0.2">
      <c r="A355" s="23">
        <v>333</v>
      </c>
      <c r="B355" s="25" t="s">
        <v>3016</v>
      </c>
      <c r="C355" s="26" t="s">
        <v>3017</v>
      </c>
      <c r="D355" s="27">
        <v>0.191</v>
      </c>
      <c r="E355" s="106" t="s">
        <v>2926</v>
      </c>
      <c r="F355" s="26" t="s">
        <v>33</v>
      </c>
      <c r="G355" s="23" t="s">
        <v>819</v>
      </c>
      <c r="H355" s="28" t="s">
        <v>3018</v>
      </c>
      <c r="I355" s="29"/>
      <c r="K355" s="1">
        <v>0.191</v>
      </c>
      <c r="R355" s="4"/>
    </row>
    <row r="356" spans="1:18" s="1" customFormat="1" ht="12.75" x14ac:dyDescent="0.2">
      <c r="A356" s="23">
        <v>335</v>
      </c>
      <c r="B356" s="25" t="s">
        <v>3019</v>
      </c>
      <c r="C356" s="26" t="s">
        <v>2755</v>
      </c>
      <c r="D356" s="27">
        <v>0.41699999999999998</v>
      </c>
      <c r="E356" s="106" t="s">
        <v>2926</v>
      </c>
      <c r="F356" s="26" t="s">
        <v>33</v>
      </c>
      <c r="G356" s="23" t="s">
        <v>819</v>
      </c>
      <c r="H356" s="28" t="s">
        <v>3020</v>
      </c>
      <c r="I356" s="29"/>
      <c r="K356" s="1">
        <v>0.41699999999999998</v>
      </c>
      <c r="R356" s="4"/>
    </row>
    <row r="357" spans="1:18" s="1" customFormat="1" ht="12.75" x14ac:dyDescent="0.2">
      <c r="A357" s="23">
        <v>336</v>
      </c>
      <c r="B357" s="25" t="s">
        <v>3021</v>
      </c>
      <c r="C357" s="26" t="s">
        <v>3022</v>
      </c>
      <c r="D357" s="27">
        <v>0.495</v>
      </c>
      <c r="E357" s="106" t="s">
        <v>2926</v>
      </c>
      <c r="F357" s="26" t="s">
        <v>33</v>
      </c>
      <c r="G357" s="23" t="s">
        <v>819</v>
      </c>
      <c r="H357" s="28" t="s">
        <v>3023</v>
      </c>
      <c r="I357" s="29"/>
      <c r="K357" s="1">
        <v>0.495</v>
      </c>
      <c r="R357" s="4"/>
    </row>
    <row r="358" spans="1:18" s="1" customFormat="1" ht="12.75" x14ac:dyDescent="0.2">
      <c r="A358" s="23">
        <v>337</v>
      </c>
      <c r="B358" s="25" t="s">
        <v>3024</v>
      </c>
      <c r="C358" s="26" t="s">
        <v>3025</v>
      </c>
      <c r="D358" s="27">
        <v>0.14299999999999999</v>
      </c>
      <c r="E358" s="106" t="s">
        <v>2926</v>
      </c>
      <c r="F358" s="26" t="s">
        <v>33</v>
      </c>
      <c r="G358" s="23" t="s">
        <v>2163</v>
      </c>
      <c r="H358" s="28" t="s">
        <v>3026</v>
      </c>
      <c r="I358" s="29"/>
      <c r="K358" s="1">
        <v>0.14299999999999999</v>
      </c>
      <c r="R358" s="4"/>
    </row>
    <row r="359" spans="1:18" s="1" customFormat="1" ht="12.75" x14ac:dyDescent="0.2">
      <c r="A359" s="23">
        <v>338</v>
      </c>
      <c r="B359" s="25" t="s">
        <v>3027</v>
      </c>
      <c r="C359" s="26" t="s">
        <v>3028</v>
      </c>
      <c r="D359" s="27">
        <v>7.8E-2</v>
      </c>
      <c r="E359" s="106" t="s">
        <v>2926</v>
      </c>
      <c r="F359" s="26" t="s">
        <v>33</v>
      </c>
      <c r="G359" s="23" t="s">
        <v>819</v>
      </c>
      <c r="H359" s="28" t="s">
        <v>3029</v>
      </c>
      <c r="I359" s="29"/>
      <c r="K359" s="1">
        <v>7.8E-2</v>
      </c>
      <c r="R359" s="4"/>
    </row>
    <row r="360" spans="1:18" s="1" customFormat="1" ht="12.75" x14ac:dyDescent="0.2">
      <c r="A360" s="23">
        <v>339</v>
      </c>
      <c r="B360" s="25" t="s">
        <v>3030</v>
      </c>
      <c r="C360" s="26" t="s">
        <v>3031</v>
      </c>
      <c r="D360" s="27">
        <v>0.245</v>
      </c>
      <c r="E360" s="106" t="s">
        <v>2805</v>
      </c>
      <c r="F360" s="26" t="s">
        <v>37</v>
      </c>
      <c r="G360" s="23" t="s">
        <v>1219</v>
      </c>
      <c r="H360" s="28" t="s">
        <v>3032</v>
      </c>
      <c r="I360" s="29"/>
      <c r="M360" s="1">
        <v>0.245</v>
      </c>
      <c r="R360" s="4"/>
    </row>
    <row r="361" spans="1:18" s="1" customFormat="1" ht="12.75" x14ac:dyDescent="0.2">
      <c r="A361" s="132">
        <v>340</v>
      </c>
      <c r="B361" s="133" t="s">
        <v>3995</v>
      </c>
      <c r="C361" s="133" t="s">
        <v>3033</v>
      </c>
      <c r="D361" s="27">
        <f>0.177</f>
        <v>0.17699999999999999</v>
      </c>
      <c r="E361" s="136" t="s">
        <v>2854</v>
      </c>
      <c r="F361" s="133" t="s">
        <v>37</v>
      </c>
      <c r="G361" s="132" t="s">
        <v>2838</v>
      </c>
      <c r="H361" s="28" t="s">
        <v>3034</v>
      </c>
      <c r="I361" s="29"/>
      <c r="M361" s="1">
        <v>0.17699999999999999</v>
      </c>
      <c r="R361" s="4"/>
    </row>
    <row r="362" spans="1:18" s="1" customFormat="1" ht="12.75" x14ac:dyDescent="0.2">
      <c r="A362" s="132"/>
      <c r="B362" s="133"/>
      <c r="C362" s="133"/>
      <c r="D362" s="27">
        <v>0.27100000000000002</v>
      </c>
      <c r="E362" s="136"/>
      <c r="F362" s="133"/>
      <c r="G362" s="132"/>
      <c r="H362" s="28" t="s">
        <v>3035</v>
      </c>
      <c r="I362" s="29"/>
      <c r="J362" s="144"/>
      <c r="M362" s="1">
        <v>0.27100000000000002</v>
      </c>
      <c r="R362" s="4"/>
    </row>
    <row r="363" spans="1:18" s="1" customFormat="1" ht="12.75" x14ac:dyDescent="0.2">
      <c r="A363" s="23">
        <v>341</v>
      </c>
      <c r="B363" s="25" t="s">
        <v>3036</v>
      </c>
      <c r="C363" s="26" t="s">
        <v>2975</v>
      </c>
      <c r="D363" s="27">
        <v>0.183</v>
      </c>
      <c r="E363" s="106" t="s">
        <v>2926</v>
      </c>
      <c r="F363" s="26" t="s">
        <v>33</v>
      </c>
      <c r="G363" s="23" t="s">
        <v>819</v>
      </c>
      <c r="H363" s="28" t="s">
        <v>3037</v>
      </c>
      <c r="I363" s="29"/>
      <c r="J363" s="144"/>
      <c r="K363" s="1">
        <v>0.183</v>
      </c>
      <c r="R363" s="4"/>
    </row>
    <row r="364" spans="1:18" s="1" customFormat="1" ht="12.75" x14ac:dyDescent="0.2">
      <c r="A364" s="23">
        <v>342</v>
      </c>
      <c r="B364" s="25" t="s">
        <v>3038</v>
      </c>
      <c r="C364" s="26" t="s">
        <v>3039</v>
      </c>
      <c r="D364" s="27">
        <v>0.129</v>
      </c>
      <c r="E364" s="106" t="s">
        <v>2926</v>
      </c>
      <c r="F364" s="26" t="s">
        <v>33</v>
      </c>
      <c r="G364" s="23" t="s">
        <v>2163</v>
      </c>
      <c r="H364" s="28" t="s">
        <v>3040</v>
      </c>
      <c r="I364" s="29"/>
      <c r="K364" s="1">
        <v>0.129</v>
      </c>
      <c r="R364" s="4"/>
    </row>
    <row r="365" spans="1:18" s="1" customFormat="1" ht="12.75" x14ac:dyDescent="0.2">
      <c r="A365" s="23">
        <v>343</v>
      </c>
      <c r="B365" s="25" t="s">
        <v>3041</v>
      </c>
      <c r="C365" s="26" t="s">
        <v>3039</v>
      </c>
      <c r="D365" s="27">
        <v>7.0999999999999994E-2</v>
      </c>
      <c r="E365" s="106" t="s">
        <v>2926</v>
      </c>
      <c r="F365" s="26" t="s">
        <v>33</v>
      </c>
      <c r="G365" s="23" t="s">
        <v>2163</v>
      </c>
      <c r="H365" s="28" t="s">
        <v>3042</v>
      </c>
      <c r="I365" s="29"/>
      <c r="K365" s="1">
        <v>7.0999999999999994E-2</v>
      </c>
      <c r="R365" s="4"/>
    </row>
    <row r="366" spans="1:18" s="1" customFormat="1" ht="12.75" x14ac:dyDescent="0.2">
      <c r="A366" s="23">
        <v>344</v>
      </c>
      <c r="B366" s="25" t="s">
        <v>3043</v>
      </c>
      <c r="C366" s="26" t="s">
        <v>3044</v>
      </c>
      <c r="D366" s="27">
        <v>0.10299999999999999</v>
      </c>
      <c r="E366" s="106" t="s">
        <v>2926</v>
      </c>
      <c r="F366" s="26" t="s">
        <v>33</v>
      </c>
      <c r="G366" s="23" t="s">
        <v>2163</v>
      </c>
      <c r="H366" s="28" t="s">
        <v>3045</v>
      </c>
      <c r="I366" s="29"/>
      <c r="K366" s="1">
        <v>0.10299999999999999</v>
      </c>
      <c r="R366" s="4"/>
    </row>
    <row r="367" spans="1:18" s="1" customFormat="1" ht="12.75" x14ac:dyDescent="0.2">
      <c r="A367" s="23">
        <v>345</v>
      </c>
      <c r="B367" s="25" t="s">
        <v>3046</v>
      </c>
      <c r="C367" s="26" t="s">
        <v>3047</v>
      </c>
      <c r="D367" s="27">
        <v>8.4000000000000005E-2</v>
      </c>
      <c r="E367" s="106" t="s">
        <v>2926</v>
      </c>
      <c r="F367" s="26" t="s">
        <v>33</v>
      </c>
      <c r="G367" s="23" t="s">
        <v>2163</v>
      </c>
      <c r="H367" s="28" t="s">
        <v>3048</v>
      </c>
      <c r="I367" s="29"/>
      <c r="K367" s="1">
        <v>8.4000000000000005E-2</v>
      </c>
      <c r="R367" s="4"/>
    </row>
    <row r="368" spans="1:18" s="1" customFormat="1" ht="12.75" x14ac:dyDescent="0.2">
      <c r="A368" s="23">
        <v>346</v>
      </c>
      <c r="B368" s="25" t="s">
        <v>3049</v>
      </c>
      <c r="C368" s="26" t="s">
        <v>2366</v>
      </c>
      <c r="D368" s="27">
        <v>0.14099999999999999</v>
      </c>
      <c r="E368" s="106" t="s">
        <v>3050</v>
      </c>
      <c r="F368" s="26" t="s">
        <v>909</v>
      </c>
      <c r="G368" s="23" t="s">
        <v>819</v>
      </c>
      <c r="H368" s="28" t="s">
        <v>3051</v>
      </c>
      <c r="I368" s="29"/>
      <c r="N368" s="1">
        <v>0.14099999999999999</v>
      </c>
      <c r="R368" s="4"/>
    </row>
    <row r="369" spans="1:20" s="1" customFormat="1" ht="12.75" x14ac:dyDescent="0.2">
      <c r="A369" s="23">
        <v>347</v>
      </c>
      <c r="B369" s="25" t="s">
        <v>3052</v>
      </c>
      <c r="C369" s="26" t="s">
        <v>1641</v>
      </c>
      <c r="D369" s="27">
        <v>0.307</v>
      </c>
      <c r="E369" s="106" t="s">
        <v>3050</v>
      </c>
      <c r="F369" s="26" t="s">
        <v>909</v>
      </c>
      <c r="G369" s="23" t="s">
        <v>1219</v>
      </c>
      <c r="H369" s="28" t="s">
        <v>3053</v>
      </c>
      <c r="I369" s="29"/>
      <c r="N369" s="1">
        <v>0.307</v>
      </c>
      <c r="R369" s="4"/>
    </row>
    <row r="370" spans="1:20" s="1" customFormat="1" ht="12.75" x14ac:dyDescent="0.2">
      <c r="A370" s="23">
        <v>348</v>
      </c>
      <c r="B370" s="25" t="s">
        <v>3054</v>
      </c>
      <c r="C370" s="26" t="s">
        <v>1641</v>
      </c>
      <c r="D370" s="27">
        <v>0.114</v>
      </c>
      <c r="E370" s="106" t="s">
        <v>3050</v>
      </c>
      <c r="F370" s="26" t="s">
        <v>909</v>
      </c>
      <c r="G370" s="23" t="s">
        <v>1219</v>
      </c>
      <c r="H370" s="28" t="s">
        <v>3055</v>
      </c>
      <c r="I370" s="29"/>
      <c r="N370" s="1">
        <v>0.114</v>
      </c>
      <c r="R370" s="4"/>
    </row>
    <row r="371" spans="1:20" s="1" customFormat="1" ht="12.75" x14ac:dyDescent="0.2">
      <c r="A371" s="23">
        <v>349</v>
      </c>
      <c r="B371" s="25" t="s">
        <v>3056</v>
      </c>
      <c r="C371" s="26" t="s">
        <v>3057</v>
      </c>
      <c r="D371" s="27">
        <v>0.69</v>
      </c>
      <c r="E371" s="106" t="s">
        <v>3050</v>
      </c>
      <c r="F371" s="26" t="s">
        <v>909</v>
      </c>
      <c r="G371" s="23" t="s">
        <v>819</v>
      </c>
      <c r="H371" s="28" t="s">
        <v>3058</v>
      </c>
      <c r="I371" s="29"/>
      <c r="N371" s="1">
        <v>0.69</v>
      </c>
      <c r="R371" s="4"/>
    </row>
    <row r="372" spans="1:20" s="1" customFormat="1" ht="12.75" x14ac:dyDescent="0.2">
      <c r="A372" s="23">
        <v>350</v>
      </c>
      <c r="B372" s="25" t="s">
        <v>3059</v>
      </c>
      <c r="C372" s="26" t="s">
        <v>2259</v>
      </c>
      <c r="D372" s="27">
        <v>0.13</v>
      </c>
      <c r="E372" s="106" t="s">
        <v>3050</v>
      </c>
      <c r="F372" s="26" t="s">
        <v>909</v>
      </c>
      <c r="G372" s="23" t="s">
        <v>819</v>
      </c>
      <c r="H372" s="28" t="s">
        <v>3060</v>
      </c>
      <c r="I372" s="29"/>
      <c r="N372" s="1">
        <v>0.13</v>
      </c>
      <c r="R372" s="4"/>
    </row>
    <row r="373" spans="1:20" s="1" customFormat="1" ht="12.75" x14ac:dyDescent="0.2">
      <c r="A373" s="23">
        <v>351</v>
      </c>
      <c r="B373" s="25" t="s">
        <v>3061</v>
      </c>
      <c r="C373" s="26" t="s">
        <v>2705</v>
      </c>
      <c r="D373" s="27">
        <v>0.121</v>
      </c>
      <c r="E373" s="106" t="s">
        <v>3050</v>
      </c>
      <c r="F373" s="26" t="s">
        <v>909</v>
      </c>
      <c r="G373" s="23" t="s">
        <v>819</v>
      </c>
      <c r="H373" s="28" t="s">
        <v>3062</v>
      </c>
      <c r="I373" s="29"/>
      <c r="N373" s="1">
        <v>0.121</v>
      </c>
      <c r="R373" s="4"/>
    </row>
    <row r="374" spans="1:20" s="1" customFormat="1" ht="12.75" x14ac:dyDescent="0.2">
      <c r="A374" s="23">
        <v>352</v>
      </c>
      <c r="B374" s="25" t="s">
        <v>3063</v>
      </c>
      <c r="C374" s="26" t="s">
        <v>3064</v>
      </c>
      <c r="D374" s="27">
        <v>0.54</v>
      </c>
      <c r="E374" s="106" t="s">
        <v>3050</v>
      </c>
      <c r="F374" s="26" t="s">
        <v>909</v>
      </c>
      <c r="G374" s="23" t="s">
        <v>819</v>
      </c>
      <c r="H374" s="28" t="s">
        <v>3065</v>
      </c>
      <c r="I374" s="29"/>
      <c r="N374" s="1">
        <v>0.54</v>
      </c>
      <c r="R374" s="4"/>
    </row>
    <row r="375" spans="1:20" s="1" customFormat="1" ht="12.75" x14ac:dyDescent="0.2">
      <c r="A375" s="23">
        <v>353</v>
      </c>
      <c r="B375" s="25" t="s">
        <v>3066</v>
      </c>
      <c r="C375" s="26" t="s">
        <v>3067</v>
      </c>
      <c r="D375" s="27">
        <v>0.46400000000000002</v>
      </c>
      <c r="E375" s="106" t="s">
        <v>3068</v>
      </c>
      <c r="F375" s="26" t="s">
        <v>909</v>
      </c>
      <c r="G375" s="23" t="s">
        <v>819</v>
      </c>
      <c r="H375" s="28" t="s">
        <v>3069</v>
      </c>
      <c r="I375" s="29"/>
      <c r="N375" s="1">
        <v>0.46400000000000002</v>
      </c>
      <c r="R375" s="4"/>
    </row>
    <row r="376" spans="1:20" s="1" customFormat="1" ht="12.75" x14ac:dyDescent="0.2">
      <c r="A376" s="23">
        <v>354</v>
      </c>
      <c r="B376" s="25" t="s">
        <v>3070</v>
      </c>
      <c r="C376" s="26" t="s">
        <v>2228</v>
      </c>
      <c r="D376" s="27">
        <v>0.41499999999999998</v>
      </c>
      <c r="E376" s="106" t="s">
        <v>3071</v>
      </c>
      <c r="F376" s="26" t="s">
        <v>31</v>
      </c>
      <c r="G376" s="23" t="s">
        <v>2163</v>
      </c>
      <c r="H376" s="28"/>
      <c r="I376" s="29"/>
      <c r="R376" s="4"/>
      <c r="T376" s="1">
        <v>0.41499999999999998</v>
      </c>
    </row>
    <row r="377" spans="1:20" s="1" customFormat="1" ht="12.75" x14ac:dyDescent="0.2">
      <c r="A377" s="23">
        <v>355</v>
      </c>
      <c r="B377" s="25" t="s">
        <v>3072</v>
      </c>
      <c r="C377" s="26" t="s">
        <v>2228</v>
      </c>
      <c r="D377" s="27">
        <v>0.26300000000000001</v>
      </c>
      <c r="E377" s="106" t="s">
        <v>3071</v>
      </c>
      <c r="F377" s="26" t="s">
        <v>31</v>
      </c>
      <c r="G377" s="23" t="s">
        <v>2163</v>
      </c>
      <c r="H377" s="28"/>
      <c r="I377" s="29"/>
      <c r="R377" s="4"/>
      <c r="T377" s="1">
        <v>0.26300000000000001</v>
      </c>
    </row>
    <row r="378" spans="1:20" s="1" customFormat="1" ht="12.75" x14ac:dyDescent="0.2">
      <c r="A378" s="23">
        <v>356</v>
      </c>
      <c r="B378" s="25" t="s">
        <v>3073</v>
      </c>
      <c r="C378" s="26" t="s">
        <v>760</v>
      </c>
      <c r="D378" s="27">
        <v>0.21299999999999999</v>
      </c>
      <c r="E378" s="106" t="s">
        <v>3071</v>
      </c>
      <c r="F378" s="26" t="s">
        <v>31</v>
      </c>
      <c r="G378" s="23" t="s">
        <v>2163</v>
      </c>
      <c r="H378" s="28"/>
      <c r="I378" s="29"/>
      <c r="R378" s="4"/>
      <c r="T378" s="1">
        <v>0.21299999999999999</v>
      </c>
    </row>
    <row r="379" spans="1:20" s="1" customFormat="1" ht="12.75" x14ac:dyDescent="0.2">
      <c r="A379" s="23">
        <v>357</v>
      </c>
      <c r="B379" s="25" t="s">
        <v>3074</v>
      </c>
      <c r="C379" s="26" t="s">
        <v>2228</v>
      </c>
      <c r="D379" s="27">
        <v>0.33800000000000002</v>
      </c>
      <c r="E379" s="106" t="s">
        <v>3071</v>
      </c>
      <c r="F379" s="26" t="s">
        <v>31</v>
      </c>
      <c r="G379" s="23" t="s">
        <v>2163</v>
      </c>
      <c r="H379" s="28"/>
      <c r="I379" s="29"/>
      <c r="R379" s="4"/>
      <c r="T379" s="1">
        <v>0.33800000000000002</v>
      </c>
    </row>
    <row r="380" spans="1:20" s="1" customFormat="1" ht="12.75" x14ac:dyDescent="0.2">
      <c r="A380" s="23">
        <v>358</v>
      </c>
      <c r="B380" s="25" t="s">
        <v>3075</v>
      </c>
      <c r="C380" s="26" t="s">
        <v>2372</v>
      </c>
      <c r="D380" s="27">
        <v>0.72199999999999998</v>
      </c>
      <c r="E380" s="106" t="s">
        <v>2331</v>
      </c>
      <c r="F380" s="26" t="s">
        <v>567</v>
      </c>
      <c r="G380" s="23" t="s">
        <v>819</v>
      </c>
      <c r="H380" s="28" t="s">
        <v>3076</v>
      </c>
      <c r="I380" s="29"/>
      <c r="Q380" s="1">
        <v>0.72199999999999998</v>
      </c>
      <c r="R380" s="4"/>
    </row>
    <row r="381" spans="1:20" s="1" customFormat="1" ht="12.75" x14ac:dyDescent="0.2">
      <c r="A381" s="23">
        <v>359</v>
      </c>
      <c r="B381" s="25" t="s">
        <v>3077</v>
      </c>
      <c r="C381" s="26" t="s">
        <v>3078</v>
      </c>
      <c r="D381" s="27">
        <v>0.55200000000000005</v>
      </c>
      <c r="E381" s="106" t="s">
        <v>2331</v>
      </c>
      <c r="F381" s="26" t="s">
        <v>567</v>
      </c>
      <c r="G381" s="23" t="s">
        <v>819</v>
      </c>
      <c r="H381" s="28" t="s">
        <v>3079</v>
      </c>
      <c r="I381" s="29"/>
      <c r="Q381" s="1">
        <v>0.55200000000000005</v>
      </c>
      <c r="R381" s="4"/>
    </row>
    <row r="382" spans="1:20" s="1" customFormat="1" ht="12.75" x14ac:dyDescent="0.2">
      <c r="A382" s="23">
        <v>360</v>
      </c>
      <c r="B382" s="25" t="s">
        <v>3080</v>
      </c>
      <c r="C382" s="26" t="s">
        <v>3081</v>
      </c>
      <c r="D382" s="27">
        <v>0.46100000000000002</v>
      </c>
      <c r="E382" s="106" t="s">
        <v>2331</v>
      </c>
      <c r="F382" s="26" t="s">
        <v>567</v>
      </c>
      <c r="G382" s="23" t="s">
        <v>819</v>
      </c>
      <c r="H382" s="28" t="s">
        <v>3082</v>
      </c>
      <c r="I382" s="29"/>
      <c r="Q382" s="1">
        <v>0.46100000000000002</v>
      </c>
      <c r="R382" s="4"/>
    </row>
    <row r="383" spans="1:20" s="1" customFormat="1" ht="12.75" x14ac:dyDescent="0.2">
      <c r="A383" s="23">
        <v>361</v>
      </c>
      <c r="B383" s="25" t="s">
        <v>3083</v>
      </c>
      <c r="C383" s="26" t="s">
        <v>2477</v>
      </c>
      <c r="D383" s="27">
        <v>0.17899999999999999</v>
      </c>
      <c r="E383" s="106" t="s">
        <v>3084</v>
      </c>
      <c r="F383" s="26" t="s">
        <v>37</v>
      </c>
      <c r="G383" s="23" t="s">
        <v>819</v>
      </c>
      <c r="H383" s="28" t="s">
        <v>3085</v>
      </c>
      <c r="I383" s="29"/>
      <c r="M383" s="1">
        <v>0.17899999999999999</v>
      </c>
      <c r="R383" s="4"/>
    </row>
    <row r="384" spans="1:20" s="1" customFormat="1" ht="12.75" x14ac:dyDescent="0.2">
      <c r="A384" s="23">
        <v>362</v>
      </c>
      <c r="B384" s="25" t="s">
        <v>3086</v>
      </c>
      <c r="C384" s="26" t="s">
        <v>3087</v>
      </c>
      <c r="D384" s="27">
        <v>0.20899999999999999</v>
      </c>
      <c r="E384" s="106" t="s">
        <v>3068</v>
      </c>
      <c r="F384" s="26" t="s">
        <v>909</v>
      </c>
      <c r="G384" s="23" t="s">
        <v>819</v>
      </c>
      <c r="H384" s="28" t="s">
        <v>3088</v>
      </c>
      <c r="I384" s="29"/>
      <c r="N384" s="1">
        <v>0.20899999999999999</v>
      </c>
      <c r="R384" s="4"/>
    </row>
    <row r="385" spans="1:18" s="1" customFormat="1" ht="12.75" x14ac:dyDescent="0.2">
      <c r="A385" s="23">
        <v>363</v>
      </c>
      <c r="B385" s="25" t="s">
        <v>3089</v>
      </c>
      <c r="C385" s="26" t="s">
        <v>3090</v>
      </c>
      <c r="D385" s="27">
        <v>0.113</v>
      </c>
      <c r="E385" s="106" t="s">
        <v>2600</v>
      </c>
      <c r="F385" s="26" t="s">
        <v>909</v>
      </c>
      <c r="G385" s="23" t="s">
        <v>819</v>
      </c>
      <c r="H385" s="28" t="s">
        <v>2639</v>
      </c>
      <c r="I385" s="29"/>
      <c r="N385" s="1">
        <v>0.113</v>
      </c>
      <c r="R385" s="4"/>
    </row>
    <row r="386" spans="1:18" s="1" customFormat="1" ht="12.75" x14ac:dyDescent="0.2">
      <c r="A386" s="23">
        <v>364</v>
      </c>
      <c r="B386" s="25" t="s">
        <v>3091</v>
      </c>
      <c r="C386" s="26" t="s">
        <v>3092</v>
      </c>
      <c r="D386" s="27">
        <v>0.27</v>
      </c>
      <c r="E386" s="106" t="s">
        <v>2600</v>
      </c>
      <c r="F386" s="26" t="s">
        <v>909</v>
      </c>
      <c r="G386" s="23" t="s">
        <v>2163</v>
      </c>
      <c r="H386" s="28"/>
      <c r="I386" s="29"/>
      <c r="N386" s="1">
        <v>0.27</v>
      </c>
      <c r="R386" s="4"/>
    </row>
    <row r="387" spans="1:18" s="1" customFormat="1" ht="25.5" x14ac:dyDescent="0.2">
      <c r="A387" s="23">
        <v>365</v>
      </c>
      <c r="B387" s="25" t="s">
        <v>3093</v>
      </c>
      <c r="C387" s="26" t="s">
        <v>3094</v>
      </c>
      <c r="D387" s="27">
        <v>0.16</v>
      </c>
      <c r="E387" s="106" t="s">
        <v>2600</v>
      </c>
      <c r="F387" s="26" t="s">
        <v>909</v>
      </c>
      <c r="G387" s="23" t="s">
        <v>2163</v>
      </c>
      <c r="H387" s="28"/>
      <c r="I387" s="29"/>
      <c r="N387" s="1">
        <v>0.16</v>
      </c>
      <c r="R387" s="4"/>
    </row>
    <row r="388" spans="1:18" s="1" customFormat="1" ht="25.5" x14ac:dyDescent="0.2">
      <c r="A388" s="23">
        <v>366</v>
      </c>
      <c r="B388" s="25" t="s">
        <v>3095</v>
      </c>
      <c r="C388" s="26" t="s">
        <v>3094</v>
      </c>
      <c r="D388" s="27">
        <v>0.19500000000000001</v>
      </c>
      <c r="E388" s="106" t="s">
        <v>2600</v>
      </c>
      <c r="F388" s="26" t="s">
        <v>909</v>
      </c>
      <c r="G388" s="23" t="s">
        <v>2163</v>
      </c>
      <c r="H388" s="28"/>
      <c r="I388" s="29"/>
      <c r="N388" s="1">
        <v>0.19500000000000001</v>
      </c>
      <c r="R388" s="4"/>
    </row>
    <row r="389" spans="1:18" s="1" customFormat="1" ht="25.5" x14ac:dyDescent="0.2">
      <c r="A389" s="23">
        <v>367</v>
      </c>
      <c r="B389" s="25" t="s">
        <v>3096</v>
      </c>
      <c r="C389" s="26" t="s">
        <v>3097</v>
      </c>
      <c r="D389" s="27">
        <v>0.11600000000000001</v>
      </c>
      <c r="E389" s="106" t="s">
        <v>2600</v>
      </c>
      <c r="F389" s="26" t="s">
        <v>909</v>
      </c>
      <c r="G389" s="23" t="s">
        <v>819</v>
      </c>
      <c r="H389" s="28" t="s">
        <v>3098</v>
      </c>
      <c r="I389" s="29"/>
      <c r="N389" s="1">
        <v>0.11600000000000001</v>
      </c>
      <c r="R389" s="4"/>
    </row>
    <row r="390" spans="1:18" s="1" customFormat="1" ht="12.75" x14ac:dyDescent="0.2">
      <c r="A390" s="23">
        <v>368</v>
      </c>
      <c r="B390" s="25" t="s">
        <v>3099</v>
      </c>
      <c r="C390" s="26" t="s">
        <v>3100</v>
      </c>
      <c r="D390" s="27">
        <v>0.188</v>
      </c>
      <c r="E390" s="106" t="s">
        <v>2600</v>
      </c>
      <c r="F390" s="26" t="s">
        <v>909</v>
      </c>
      <c r="G390" s="23" t="s">
        <v>2163</v>
      </c>
      <c r="H390" s="28"/>
      <c r="I390" s="29"/>
      <c r="N390" s="1">
        <v>0.188</v>
      </c>
      <c r="R390" s="4"/>
    </row>
    <row r="391" spans="1:18" s="1" customFormat="1" ht="12.75" x14ac:dyDescent="0.2">
      <c r="A391" s="132">
        <v>369</v>
      </c>
      <c r="B391" s="133" t="s">
        <v>3101</v>
      </c>
      <c r="C391" s="133" t="s">
        <v>2477</v>
      </c>
      <c r="D391" s="27">
        <f>0.206</f>
        <v>0.20599999999999999</v>
      </c>
      <c r="E391" s="136" t="s">
        <v>2600</v>
      </c>
      <c r="F391" s="133" t="s">
        <v>909</v>
      </c>
      <c r="G391" s="132" t="s">
        <v>819</v>
      </c>
      <c r="H391" s="28" t="s">
        <v>3102</v>
      </c>
      <c r="I391" s="29"/>
      <c r="N391" s="1">
        <v>0.20599999999999999</v>
      </c>
      <c r="R391" s="4"/>
    </row>
    <row r="392" spans="1:18" s="1" customFormat="1" ht="12.75" x14ac:dyDescent="0.2">
      <c r="A392" s="132"/>
      <c r="B392" s="133"/>
      <c r="C392" s="133"/>
      <c r="D392" s="27">
        <v>0.48799999999999999</v>
      </c>
      <c r="E392" s="136"/>
      <c r="F392" s="133"/>
      <c r="G392" s="132"/>
      <c r="H392" s="28" t="s">
        <v>3103</v>
      </c>
      <c r="I392" s="29"/>
      <c r="N392" s="1">
        <v>0.48799999999999999</v>
      </c>
      <c r="R392" s="4"/>
    </row>
    <row r="393" spans="1:18" s="1" customFormat="1" ht="25.5" x14ac:dyDescent="0.2">
      <c r="A393" s="23">
        <v>370</v>
      </c>
      <c r="B393" s="25" t="s">
        <v>3104</v>
      </c>
      <c r="C393" s="26" t="s">
        <v>3105</v>
      </c>
      <c r="D393" s="27">
        <v>0.22800000000000001</v>
      </c>
      <c r="E393" s="106" t="s">
        <v>2369</v>
      </c>
      <c r="F393" s="26" t="s">
        <v>909</v>
      </c>
      <c r="G393" s="23" t="s">
        <v>2163</v>
      </c>
      <c r="H393" s="28"/>
      <c r="I393" s="29"/>
      <c r="N393" s="1">
        <v>0.22800000000000001</v>
      </c>
      <c r="R393" s="4"/>
    </row>
    <row r="394" spans="1:18" s="1" customFormat="1" ht="12.75" x14ac:dyDescent="0.2">
      <c r="A394" s="23">
        <v>371</v>
      </c>
      <c r="B394" s="25" t="s">
        <v>3106</v>
      </c>
      <c r="C394" s="26" t="s">
        <v>3107</v>
      </c>
      <c r="D394" s="27">
        <v>0.66500000000000004</v>
      </c>
      <c r="E394" s="106" t="s">
        <v>2369</v>
      </c>
      <c r="F394" s="26" t="s">
        <v>909</v>
      </c>
      <c r="G394" s="23" t="s">
        <v>819</v>
      </c>
      <c r="H394" s="28" t="s">
        <v>3108</v>
      </c>
      <c r="I394" s="29"/>
      <c r="N394" s="1">
        <v>0.66500000000000004</v>
      </c>
      <c r="R394" s="4"/>
    </row>
    <row r="395" spans="1:18" s="1" customFormat="1" ht="12.75" x14ac:dyDescent="0.2">
      <c r="A395" s="23">
        <v>372</v>
      </c>
      <c r="B395" s="25" t="s">
        <v>3109</v>
      </c>
      <c r="C395" s="26" t="s">
        <v>3110</v>
      </c>
      <c r="D395" s="27">
        <v>0.219</v>
      </c>
      <c r="E395" s="106" t="s">
        <v>2352</v>
      </c>
      <c r="F395" s="26" t="s">
        <v>909</v>
      </c>
      <c r="G395" s="23" t="s">
        <v>819</v>
      </c>
      <c r="H395" s="28" t="s">
        <v>3111</v>
      </c>
      <c r="I395" s="29"/>
      <c r="N395" s="1">
        <v>0.219</v>
      </c>
      <c r="R395" s="4"/>
    </row>
    <row r="396" spans="1:18" s="1" customFormat="1" ht="12.75" x14ac:dyDescent="0.2">
      <c r="A396" s="23">
        <v>373</v>
      </c>
      <c r="B396" s="25" t="s">
        <v>3112</v>
      </c>
      <c r="C396" s="26" t="s">
        <v>3113</v>
      </c>
      <c r="D396" s="27">
        <v>6.7000000000000004E-2</v>
      </c>
      <c r="E396" s="106" t="s">
        <v>2352</v>
      </c>
      <c r="F396" s="26" t="s">
        <v>909</v>
      </c>
      <c r="G396" s="23" t="s">
        <v>2163</v>
      </c>
      <c r="H396" s="28" t="s">
        <v>3114</v>
      </c>
      <c r="I396" s="29"/>
      <c r="N396" s="1">
        <v>6.7000000000000004E-2</v>
      </c>
      <c r="R396" s="4"/>
    </row>
    <row r="397" spans="1:18" s="1" customFormat="1" ht="12.75" x14ac:dyDescent="0.2">
      <c r="A397" s="23">
        <v>374</v>
      </c>
      <c r="B397" s="25" t="s">
        <v>3115</v>
      </c>
      <c r="C397" s="26" t="s">
        <v>3116</v>
      </c>
      <c r="D397" s="27">
        <v>0.20799999999999999</v>
      </c>
      <c r="E397" s="106" t="s">
        <v>2352</v>
      </c>
      <c r="F397" s="26" t="s">
        <v>909</v>
      </c>
      <c r="G397" s="23" t="s">
        <v>2163</v>
      </c>
      <c r="H397" s="28"/>
      <c r="I397" s="29"/>
      <c r="N397" s="1">
        <v>0.20799999999999999</v>
      </c>
      <c r="R397" s="4"/>
    </row>
    <row r="398" spans="1:18" s="1" customFormat="1" ht="12.75" x14ac:dyDescent="0.2">
      <c r="A398" s="23">
        <v>375</v>
      </c>
      <c r="B398" s="25" t="s">
        <v>3117</v>
      </c>
      <c r="C398" s="26" t="s">
        <v>760</v>
      </c>
      <c r="D398" s="27">
        <v>0.14599999999999999</v>
      </c>
      <c r="E398" s="106" t="s">
        <v>2352</v>
      </c>
      <c r="F398" s="26" t="s">
        <v>909</v>
      </c>
      <c r="G398" s="23" t="s">
        <v>2163</v>
      </c>
      <c r="H398" s="28"/>
      <c r="I398" s="29"/>
      <c r="N398" s="1">
        <v>0.14599999999999999</v>
      </c>
      <c r="R398" s="4"/>
    </row>
    <row r="399" spans="1:18" s="1" customFormat="1" ht="12.75" x14ac:dyDescent="0.2">
      <c r="A399" s="23">
        <v>376</v>
      </c>
      <c r="B399" s="25" t="s">
        <v>3118</v>
      </c>
      <c r="C399" s="26" t="s">
        <v>3119</v>
      </c>
      <c r="D399" s="27">
        <v>0.14099999999999999</v>
      </c>
      <c r="E399" s="106" t="s">
        <v>2352</v>
      </c>
      <c r="F399" s="26" t="s">
        <v>909</v>
      </c>
      <c r="G399" s="23" t="s">
        <v>2163</v>
      </c>
      <c r="H399" s="28" t="s">
        <v>3120</v>
      </c>
      <c r="I399" s="29"/>
      <c r="N399" s="1">
        <v>0.14099999999999999</v>
      </c>
      <c r="R399" s="4"/>
    </row>
    <row r="400" spans="1:18" s="1" customFormat="1" ht="25.5" x14ac:dyDescent="0.2">
      <c r="A400" s="23">
        <v>377</v>
      </c>
      <c r="B400" s="25" t="s">
        <v>3121</v>
      </c>
      <c r="C400" s="26" t="s">
        <v>3122</v>
      </c>
      <c r="D400" s="27">
        <v>0.113</v>
      </c>
      <c r="E400" s="106" t="s">
        <v>2352</v>
      </c>
      <c r="F400" s="26" t="s">
        <v>909</v>
      </c>
      <c r="G400" s="23" t="s">
        <v>2163</v>
      </c>
      <c r="H400" s="28"/>
      <c r="I400" s="29"/>
      <c r="N400" s="1">
        <v>0.113</v>
      </c>
      <c r="R400" s="4"/>
    </row>
    <row r="401" spans="1:21" s="1" customFormat="1" ht="12.75" x14ac:dyDescent="0.2">
      <c r="A401" s="23">
        <v>378</v>
      </c>
      <c r="B401" s="25" t="s">
        <v>3123</v>
      </c>
      <c r="C401" s="26" t="s">
        <v>3124</v>
      </c>
      <c r="D401" s="27">
        <v>0.14199999999999999</v>
      </c>
      <c r="E401" s="106" t="s">
        <v>2352</v>
      </c>
      <c r="F401" s="26" t="s">
        <v>909</v>
      </c>
      <c r="G401" s="23" t="s">
        <v>2163</v>
      </c>
      <c r="H401" s="28"/>
      <c r="I401" s="29"/>
      <c r="N401" s="1">
        <v>0.14199999999999999</v>
      </c>
      <c r="R401" s="4"/>
    </row>
    <row r="402" spans="1:21" s="1" customFormat="1" ht="12.75" x14ac:dyDescent="0.2">
      <c r="A402" s="23">
        <v>379</v>
      </c>
      <c r="B402" s="25" t="s">
        <v>3125</v>
      </c>
      <c r="C402" s="26" t="s">
        <v>2228</v>
      </c>
      <c r="D402" s="27">
        <v>0.13700000000000001</v>
      </c>
      <c r="E402" s="106" t="s">
        <v>2162</v>
      </c>
      <c r="F402" s="26" t="s">
        <v>33</v>
      </c>
      <c r="G402" s="23" t="s">
        <v>819</v>
      </c>
      <c r="H402" s="28" t="s">
        <v>3126</v>
      </c>
      <c r="I402" s="29"/>
      <c r="K402" s="1">
        <v>0.13700000000000001</v>
      </c>
      <c r="R402" s="4"/>
    </row>
    <row r="403" spans="1:21" s="1" customFormat="1" ht="12.75" x14ac:dyDescent="0.2">
      <c r="A403" s="23">
        <v>380</v>
      </c>
      <c r="B403" s="25" t="s">
        <v>3127</v>
      </c>
      <c r="C403" s="26" t="s">
        <v>3128</v>
      </c>
      <c r="D403" s="27">
        <v>0.221</v>
      </c>
      <c r="E403" s="106" t="s">
        <v>2363</v>
      </c>
      <c r="F403" s="26" t="s">
        <v>909</v>
      </c>
      <c r="G403" s="23" t="s">
        <v>819</v>
      </c>
      <c r="H403" s="28" t="s">
        <v>3129</v>
      </c>
      <c r="I403" s="29"/>
      <c r="N403" s="1">
        <v>0.221</v>
      </c>
      <c r="R403" s="4"/>
    </row>
    <row r="404" spans="1:21" s="1" customFormat="1" ht="12.75" x14ac:dyDescent="0.2">
      <c r="A404" s="132">
        <v>381</v>
      </c>
      <c r="B404" s="133" t="s">
        <v>3130</v>
      </c>
      <c r="C404" s="137" t="s">
        <v>3131</v>
      </c>
      <c r="D404" s="27">
        <f>1.34-0.166</f>
        <v>1.1740000000000002</v>
      </c>
      <c r="E404" s="134" t="s">
        <v>3132</v>
      </c>
      <c r="F404" s="137" t="s">
        <v>909</v>
      </c>
      <c r="G404" s="132" t="s">
        <v>2163</v>
      </c>
      <c r="H404" s="28"/>
      <c r="I404" s="29"/>
      <c r="N404" s="1">
        <v>1.1739999999999999</v>
      </c>
      <c r="R404" s="4"/>
    </row>
    <row r="405" spans="1:21" s="1" customFormat="1" ht="12.75" x14ac:dyDescent="0.2">
      <c r="A405" s="132"/>
      <c r="B405" s="133"/>
      <c r="C405" s="137"/>
      <c r="D405" s="27">
        <v>0.16600000000000001</v>
      </c>
      <c r="E405" s="134"/>
      <c r="F405" s="137"/>
      <c r="G405" s="132"/>
      <c r="H405" s="28" t="s">
        <v>3133</v>
      </c>
      <c r="I405" s="29"/>
      <c r="J405" s="143"/>
      <c r="N405" s="1">
        <v>0.16600000000000001</v>
      </c>
      <c r="R405" s="4"/>
    </row>
    <row r="406" spans="1:21" s="1" customFormat="1" ht="12.75" x14ac:dyDescent="0.2">
      <c r="A406" s="23">
        <v>382</v>
      </c>
      <c r="B406" s="25" t="s">
        <v>3134</v>
      </c>
      <c r="C406" s="26" t="s">
        <v>2708</v>
      </c>
      <c r="D406" s="27">
        <v>0.20799999999999999</v>
      </c>
      <c r="E406" s="106" t="s">
        <v>2363</v>
      </c>
      <c r="F406" s="26" t="s">
        <v>909</v>
      </c>
      <c r="G406" s="23" t="s">
        <v>2163</v>
      </c>
      <c r="H406" s="28" t="s">
        <v>3135</v>
      </c>
      <c r="I406" s="29"/>
      <c r="J406" s="143"/>
      <c r="N406" s="1">
        <v>0.20799999999999999</v>
      </c>
      <c r="R406" s="4"/>
    </row>
    <row r="407" spans="1:21" s="1" customFormat="1" ht="12.75" x14ac:dyDescent="0.2">
      <c r="A407" s="23">
        <v>383</v>
      </c>
      <c r="B407" s="25" t="s">
        <v>3136</v>
      </c>
      <c r="C407" s="26" t="s">
        <v>2330</v>
      </c>
      <c r="D407" s="27">
        <v>0.32400000000000001</v>
      </c>
      <c r="E407" s="106" t="s">
        <v>2786</v>
      </c>
      <c r="F407" s="26" t="s">
        <v>88</v>
      </c>
      <c r="G407" s="23" t="s">
        <v>1219</v>
      </c>
      <c r="H407" s="28" t="s">
        <v>3137</v>
      </c>
      <c r="I407" s="29"/>
      <c r="R407" s="4"/>
      <c r="U407" s="1">
        <v>0.32400000000000001</v>
      </c>
    </row>
    <row r="408" spans="1:21" s="1" customFormat="1" ht="12.75" x14ac:dyDescent="0.2">
      <c r="A408" s="23">
        <v>384</v>
      </c>
      <c r="B408" s="25" t="s">
        <v>3138</v>
      </c>
      <c r="C408" s="26" t="s">
        <v>3139</v>
      </c>
      <c r="D408" s="27">
        <v>0.40100000000000002</v>
      </c>
      <c r="E408" s="106" t="s">
        <v>2786</v>
      </c>
      <c r="F408" s="26" t="s">
        <v>88</v>
      </c>
      <c r="G408" s="23" t="s">
        <v>819</v>
      </c>
      <c r="H408" s="28" t="s">
        <v>3140</v>
      </c>
      <c r="I408" s="29"/>
      <c r="R408" s="4"/>
      <c r="U408" s="1">
        <v>0.40100000000000002</v>
      </c>
    </row>
    <row r="409" spans="1:21" s="1" customFormat="1" ht="12.75" x14ac:dyDescent="0.2">
      <c r="A409" s="23">
        <v>385</v>
      </c>
      <c r="B409" s="25" t="s">
        <v>3141</v>
      </c>
      <c r="C409" s="26" t="s">
        <v>2880</v>
      </c>
      <c r="D409" s="27">
        <v>3.278</v>
      </c>
      <c r="E409" s="106" t="s">
        <v>3142</v>
      </c>
      <c r="F409" s="26" t="s">
        <v>16</v>
      </c>
      <c r="G409" s="23" t="s">
        <v>2271</v>
      </c>
      <c r="H409" s="28" t="s">
        <v>3143</v>
      </c>
      <c r="I409" s="29"/>
      <c r="J409" s="1">
        <v>3.278</v>
      </c>
      <c r="R409" s="4"/>
    </row>
    <row r="410" spans="1:21" s="1" customFormat="1" ht="12.75" x14ac:dyDescent="0.2">
      <c r="A410" s="132">
        <v>386</v>
      </c>
      <c r="B410" s="133" t="s">
        <v>3144</v>
      </c>
      <c r="C410" s="133" t="s">
        <v>3145</v>
      </c>
      <c r="D410" s="27">
        <v>0.126</v>
      </c>
      <c r="E410" s="136" t="s">
        <v>3142</v>
      </c>
      <c r="F410" s="133" t="s">
        <v>16</v>
      </c>
      <c r="G410" s="138" t="s">
        <v>2271</v>
      </c>
      <c r="H410" s="28" t="s">
        <v>3146</v>
      </c>
      <c r="I410" s="29"/>
      <c r="J410" s="1">
        <v>0.126</v>
      </c>
      <c r="R410" s="4"/>
    </row>
    <row r="411" spans="1:21" s="1" customFormat="1" ht="12.75" x14ac:dyDescent="0.2">
      <c r="A411" s="132"/>
      <c r="B411" s="133"/>
      <c r="C411" s="133"/>
      <c r="D411" s="27">
        <v>1.484</v>
      </c>
      <c r="E411" s="136"/>
      <c r="F411" s="133"/>
      <c r="G411" s="138"/>
      <c r="H411" s="28" t="s">
        <v>3147</v>
      </c>
      <c r="I411" s="29"/>
      <c r="J411" s="1">
        <v>1.484</v>
      </c>
      <c r="R411" s="4"/>
    </row>
    <row r="412" spans="1:21" s="1" customFormat="1" ht="12.75" x14ac:dyDescent="0.2">
      <c r="A412" s="132"/>
      <c r="B412" s="133"/>
      <c r="C412" s="133"/>
      <c r="D412" s="27">
        <v>1.667</v>
      </c>
      <c r="E412" s="136"/>
      <c r="F412" s="133"/>
      <c r="G412" s="138"/>
      <c r="H412" s="28" t="s">
        <v>3148</v>
      </c>
      <c r="I412" s="29"/>
      <c r="J412" s="1">
        <v>1.667</v>
      </c>
      <c r="R412" s="4"/>
    </row>
    <row r="413" spans="1:21" s="1" customFormat="1" ht="12.75" x14ac:dyDescent="0.2">
      <c r="A413" s="23">
        <v>387</v>
      </c>
      <c r="B413" s="25" t="s">
        <v>3144</v>
      </c>
      <c r="C413" s="26" t="s">
        <v>3145</v>
      </c>
      <c r="D413" s="27">
        <v>7.0000000000000001E-3</v>
      </c>
      <c r="E413" s="106" t="s">
        <v>3142</v>
      </c>
      <c r="F413" s="26" t="s">
        <v>10</v>
      </c>
      <c r="G413" s="23" t="s">
        <v>2271</v>
      </c>
      <c r="H413" s="28"/>
      <c r="I413" s="29"/>
      <c r="P413" s="1">
        <v>7.0000000000000001E-3</v>
      </c>
      <c r="R413" s="4"/>
    </row>
    <row r="414" spans="1:21" s="1" customFormat="1" ht="12.75" x14ac:dyDescent="0.2">
      <c r="A414" s="23">
        <v>388</v>
      </c>
      <c r="B414" s="25" t="s">
        <v>3149</v>
      </c>
      <c r="C414" s="26" t="s">
        <v>3150</v>
      </c>
      <c r="D414" s="27">
        <v>0.92400000000000004</v>
      </c>
      <c r="E414" s="106" t="s">
        <v>3142</v>
      </c>
      <c r="F414" s="26" t="s">
        <v>16</v>
      </c>
      <c r="G414" s="23" t="s">
        <v>3151</v>
      </c>
      <c r="H414" s="28" t="s">
        <v>3152</v>
      </c>
      <c r="I414" s="29"/>
      <c r="J414" s="27">
        <v>0.92400000000000004</v>
      </c>
      <c r="R414" s="4"/>
    </row>
    <row r="415" spans="1:21" s="1" customFormat="1" ht="12.75" x14ac:dyDescent="0.2">
      <c r="A415" s="132">
        <v>389</v>
      </c>
      <c r="B415" s="133" t="s">
        <v>3153</v>
      </c>
      <c r="C415" s="137" t="s">
        <v>3154</v>
      </c>
      <c r="D415" s="27">
        <f>0.712</f>
        <v>0.71199999999999997</v>
      </c>
      <c r="E415" s="136" t="s">
        <v>3142</v>
      </c>
      <c r="F415" s="137" t="s">
        <v>16</v>
      </c>
      <c r="G415" s="132" t="s">
        <v>2271</v>
      </c>
      <c r="H415" s="28" t="s">
        <v>3155</v>
      </c>
      <c r="I415" s="29"/>
      <c r="J415" s="27">
        <f>0.712</f>
        <v>0.71199999999999997</v>
      </c>
      <c r="R415" s="4"/>
    </row>
    <row r="416" spans="1:21" s="1" customFormat="1" ht="12.75" x14ac:dyDescent="0.2">
      <c r="A416" s="132"/>
      <c r="B416" s="133"/>
      <c r="C416" s="137"/>
      <c r="D416" s="27">
        <v>1.2949999999999999</v>
      </c>
      <c r="E416" s="136"/>
      <c r="F416" s="137"/>
      <c r="G416" s="132"/>
      <c r="H416" s="28" t="s">
        <v>3156</v>
      </c>
      <c r="I416" s="29"/>
      <c r="J416" s="27">
        <v>1.2949999999999999</v>
      </c>
      <c r="R416" s="4"/>
    </row>
    <row r="417" spans="1:18" s="1" customFormat="1" ht="12.75" x14ac:dyDescent="0.2">
      <c r="A417" s="23">
        <v>390</v>
      </c>
      <c r="B417" s="25" t="s">
        <v>3157</v>
      </c>
      <c r="C417" s="26" t="s">
        <v>3158</v>
      </c>
      <c r="D417" s="27">
        <v>1.097</v>
      </c>
      <c r="E417" s="106" t="s">
        <v>3142</v>
      </c>
      <c r="F417" s="26" t="s">
        <v>16</v>
      </c>
      <c r="G417" s="23" t="s">
        <v>2396</v>
      </c>
      <c r="H417" s="28" t="s">
        <v>3159</v>
      </c>
      <c r="I417" s="29"/>
      <c r="J417" s="27">
        <v>1.097</v>
      </c>
      <c r="R417" s="4"/>
    </row>
    <row r="418" spans="1:18" s="1" customFormat="1" ht="12.75" x14ac:dyDescent="0.2">
      <c r="A418" s="23">
        <v>391</v>
      </c>
      <c r="B418" s="25" t="s">
        <v>3160</v>
      </c>
      <c r="C418" s="26" t="s">
        <v>3161</v>
      </c>
      <c r="D418" s="27">
        <v>0.13200000000000001</v>
      </c>
      <c r="E418" s="106" t="s">
        <v>3142</v>
      </c>
      <c r="F418" s="26" t="s">
        <v>16</v>
      </c>
      <c r="G418" s="39" t="s">
        <v>438</v>
      </c>
      <c r="H418" s="31" t="s">
        <v>3162</v>
      </c>
      <c r="I418" s="29"/>
      <c r="J418" s="27">
        <v>0.13200000000000001</v>
      </c>
      <c r="R418" s="4"/>
    </row>
    <row r="419" spans="1:18" s="1" customFormat="1" ht="12.75" x14ac:dyDescent="0.2">
      <c r="A419" s="23">
        <v>392</v>
      </c>
      <c r="B419" s="25" t="s">
        <v>3163</v>
      </c>
      <c r="C419" s="26" t="s">
        <v>3164</v>
      </c>
      <c r="D419" s="27">
        <v>0.379</v>
      </c>
      <c r="E419" s="106" t="s">
        <v>3142</v>
      </c>
      <c r="F419" s="26" t="s">
        <v>16</v>
      </c>
      <c r="G419" s="39" t="s">
        <v>438</v>
      </c>
      <c r="H419" s="31" t="s">
        <v>3165</v>
      </c>
      <c r="I419" s="29"/>
      <c r="J419" s="27">
        <v>0.379</v>
      </c>
      <c r="R419" s="4"/>
    </row>
    <row r="420" spans="1:18" s="1" customFormat="1" ht="12.75" x14ac:dyDescent="0.2">
      <c r="A420" s="132">
        <v>393</v>
      </c>
      <c r="B420" s="133" t="s">
        <v>3166</v>
      </c>
      <c r="C420" s="137" t="s">
        <v>2985</v>
      </c>
      <c r="D420" s="27">
        <f>0.162</f>
        <v>0.16200000000000001</v>
      </c>
      <c r="E420" s="136" t="s">
        <v>3142</v>
      </c>
      <c r="F420" s="137" t="s">
        <v>16</v>
      </c>
      <c r="G420" s="138" t="s">
        <v>438</v>
      </c>
      <c r="H420" s="31" t="s">
        <v>3167</v>
      </c>
      <c r="I420" s="29"/>
      <c r="J420" s="27">
        <f>0.162</f>
        <v>0.16200000000000001</v>
      </c>
      <c r="R420" s="4"/>
    </row>
    <row r="421" spans="1:18" s="1" customFormat="1" ht="12.75" x14ac:dyDescent="0.2">
      <c r="A421" s="132"/>
      <c r="B421" s="133"/>
      <c r="C421" s="137"/>
      <c r="D421" s="27">
        <v>7.2999999999999995E-2</v>
      </c>
      <c r="E421" s="136"/>
      <c r="F421" s="137"/>
      <c r="G421" s="138"/>
      <c r="H421" s="31" t="s">
        <v>3168</v>
      </c>
      <c r="I421" s="29"/>
      <c r="J421" s="27">
        <v>7.2999999999999995E-2</v>
      </c>
      <c r="R421" s="4"/>
    </row>
    <row r="422" spans="1:18" s="1" customFormat="1" ht="12.75" x14ac:dyDescent="0.2">
      <c r="A422" s="23">
        <v>394</v>
      </c>
      <c r="B422" s="25" t="s">
        <v>3169</v>
      </c>
      <c r="C422" s="26" t="s">
        <v>3170</v>
      </c>
      <c r="D422" s="27">
        <v>0.35299999999999998</v>
      </c>
      <c r="E422" s="106" t="s">
        <v>3142</v>
      </c>
      <c r="F422" s="26" t="s">
        <v>16</v>
      </c>
      <c r="G422" s="39" t="s">
        <v>438</v>
      </c>
      <c r="H422" s="31" t="s">
        <v>3171</v>
      </c>
      <c r="I422" s="29"/>
      <c r="J422" s="27">
        <v>0.35299999999999998</v>
      </c>
      <c r="R422" s="4"/>
    </row>
    <row r="423" spans="1:18" s="1" customFormat="1" ht="12.75" x14ac:dyDescent="0.2">
      <c r="A423" s="23">
        <v>395</v>
      </c>
      <c r="B423" s="25" t="s">
        <v>3172</v>
      </c>
      <c r="C423" s="26" t="s">
        <v>2209</v>
      </c>
      <c r="D423" s="27">
        <v>0.17799999999999999</v>
      </c>
      <c r="E423" s="106" t="s">
        <v>3142</v>
      </c>
      <c r="F423" s="26" t="s">
        <v>16</v>
      </c>
      <c r="G423" s="39" t="s">
        <v>438</v>
      </c>
      <c r="H423" s="31" t="s">
        <v>3173</v>
      </c>
      <c r="I423" s="29"/>
      <c r="J423" s="27">
        <v>0.17799999999999999</v>
      </c>
      <c r="R423" s="4"/>
    </row>
    <row r="424" spans="1:18" s="1" customFormat="1" ht="12.75" x14ac:dyDescent="0.2">
      <c r="A424" s="23">
        <v>396</v>
      </c>
      <c r="B424" s="25" t="s">
        <v>3174</v>
      </c>
      <c r="C424" s="26" t="s">
        <v>3175</v>
      </c>
      <c r="D424" s="27">
        <v>9.6000000000000002E-2</v>
      </c>
      <c r="E424" s="106" t="s">
        <v>3142</v>
      </c>
      <c r="F424" s="26" t="s">
        <v>16</v>
      </c>
      <c r="G424" s="39" t="s">
        <v>438</v>
      </c>
      <c r="H424" s="31" t="s">
        <v>3176</v>
      </c>
      <c r="I424" s="29"/>
      <c r="J424" s="27">
        <v>9.6000000000000002E-2</v>
      </c>
      <c r="R424" s="4"/>
    </row>
    <row r="425" spans="1:18" s="1" customFormat="1" ht="12.75" x14ac:dyDescent="0.2">
      <c r="A425" s="23">
        <v>397</v>
      </c>
      <c r="B425" s="25" t="s">
        <v>3177</v>
      </c>
      <c r="C425" s="26" t="s">
        <v>3178</v>
      </c>
      <c r="D425" s="27">
        <v>0.19400000000000001</v>
      </c>
      <c r="E425" s="106" t="s">
        <v>3142</v>
      </c>
      <c r="F425" s="26" t="s">
        <v>16</v>
      </c>
      <c r="G425" s="39" t="s">
        <v>1219</v>
      </c>
      <c r="H425" s="31" t="s">
        <v>3179</v>
      </c>
      <c r="I425" s="29"/>
      <c r="J425" s="27">
        <v>0.19400000000000001</v>
      </c>
      <c r="R425" s="4"/>
    </row>
    <row r="426" spans="1:18" s="1" customFormat="1" ht="12.75" x14ac:dyDescent="0.2">
      <c r="A426" s="23">
        <v>398</v>
      </c>
      <c r="B426" s="25" t="s">
        <v>3180</v>
      </c>
      <c r="C426" s="26" t="s">
        <v>3181</v>
      </c>
      <c r="D426" s="27">
        <v>0.20200000000000001</v>
      </c>
      <c r="E426" s="106" t="s">
        <v>3142</v>
      </c>
      <c r="F426" s="26" t="s">
        <v>16</v>
      </c>
      <c r="G426" s="39" t="s">
        <v>2163</v>
      </c>
      <c r="H426" s="31" t="s">
        <v>3182</v>
      </c>
      <c r="I426" s="29"/>
      <c r="J426" s="27">
        <v>0.20200000000000001</v>
      </c>
      <c r="R426" s="4"/>
    </row>
    <row r="427" spans="1:18" s="1" customFormat="1" ht="12.75" x14ac:dyDescent="0.2">
      <c r="A427" s="23">
        <v>399</v>
      </c>
      <c r="B427" s="25" t="s">
        <v>3183</v>
      </c>
      <c r="C427" s="26" t="s">
        <v>2228</v>
      </c>
      <c r="D427" s="27">
        <v>0.24299999999999999</v>
      </c>
      <c r="E427" s="106" t="s">
        <v>3142</v>
      </c>
      <c r="F427" s="26" t="s">
        <v>16</v>
      </c>
      <c r="G427" s="39" t="s">
        <v>1219</v>
      </c>
      <c r="H427" s="31" t="s">
        <v>3184</v>
      </c>
      <c r="I427" s="29"/>
      <c r="J427" s="27">
        <v>0.24299999999999999</v>
      </c>
      <c r="R427" s="4"/>
    </row>
    <row r="428" spans="1:18" s="1" customFormat="1" ht="12.75" x14ac:dyDescent="0.2">
      <c r="A428" s="23">
        <v>400</v>
      </c>
      <c r="B428" s="25" t="s">
        <v>3185</v>
      </c>
      <c r="C428" s="26" t="s">
        <v>2205</v>
      </c>
      <c r="D428" s="27">
        <v>0.79700000000000004</v>
      </c>
      <c r="E428" s="106" t="s">
        <v>3142</v>
      </c>
      <c r="F428" s="26" t="s">
        <v>16</v>
      </c>
      <c r="G428" s="39" t="s">
        <v>438</v>
      </c>
      <c r="H428" s="31" t="s">
        <v>3186</v>
      </c>
      <c r="I428" s="29"/>
      <c r="J428" s="27">
        <v>0.79700000000000004</v>
      </c>
      <c r="R428" s="4"/>
    </row>
    <row r="429" spans="1:18" s="1" customFormat="1" ht="12.75" x14ac:dyDescent="0.2">
      <c r="A429" s="23">
        <v>401</v>
      </c>
      <c r="B429" s="25" t="s">
        <v>3187</v>
      </c>
      <c r="C429" s="26" t="s">
        <v>2390</v>
      </c>
      <c r="D429" s="27">
        <v>0.46300000000000002</v>
      </c>
      <c r="E429" s="106" t="s">
        <v>3142</v>
      </c>
      <c r="F429" s="26" t="s">
        <v>16</v>
      </c>
      <c r="G429" s="39" t="s">
        <v>1219</v>
      </c>
      <c r="H429" s="31" t="s">
        <v>3188</v>
      </c>
      <c r="I429" s="29"/>
      <c r="J429" s="27">
        <v>0.46300000000000002</v>
      </c>
      <c r="R429" s="4"/>
    </row>
    <row r="430" spans="1:18" s="1" customFormat="1" ht="12.75" x14ac:dyDescent="0.2">
      <c r="A430" s="132">
        <v>402</v>
      </c>
      <c r="B430" s="133" t="s">
        <v>3189</v>
      </c>
      <c r="C430" s="137" t="s">
        <v>3190</v>
      </c>
      <c r="D430" s="27">
        <f>0.187</f>
        <v>0.187</v>
      </c>
      <c r="E430" s="134" t="s">
        <v>3142</v>
      </c>
      <c r="F430" s="137" t="s">
        <v>16</v>
      </c>
      <c r="G430" s="138" t="s">
        <v>1219</v>
      </c>
      <c r="H430" s="31" t="s">
        <v>3191</v>
      </c>
      <c r="I430" s="29"/>
      <c r="J430" s="27">
        <f>0.187</f>
        <v>0.187</v>
      </c>
      <c r="R430" s="4"/>
    </row>
    <row r="431" spans="1:18" s="1" customFormat="1" ht="12.75" x14ac:dyDescent="0.2">
      <c r="A431" s="132"/>
      <c r="B431" s="133"/>
      <c r="C431" s="137"/>
      <c r="D431" s="27">
        <v>0.14499999999999999</v>
      </c>
      <c r="E431" s="134"/>
      <c r="F431" s="137"/>
      <c r="G431" s="138"/>
      <c r="H431" s="31" t="s">
        <v>3192</v>
      </c>
      <c r="I431" s="29"/>
      <c r="J431" s="27">
        <v>0.14499999999999999</v>
      </c>
      <c r="R431" s="4"/>
    </row>
    <row r="432" spans="1:18" s="1" customFormat="1" ht="12.75" x14ac:dyDescent="0.2">
      <c r="A432" s="132">
        <v>403</v>
      </c>
      <c r="B432" s="133" t="s">
        <v>3193</v>
      </c>
      <c r="C432" s="137" t="s">
        <v>2215</v>
      </c>
      <c r="D432" s="27">
        <f>0.193</f>
        <v>0.193</v>
      </c>
      <c r="E432" s="136" t="s">
        <v>3142</v>
      </c>
      <c r="F432" s="137" t="s">
        <v>16</v>
      </c>
      <c r="G432" s="132" t="s">
        <v>1219</v>
      </c>
      <c r="H432" s="31" t="s">
        <v>3194</v>
      </c>
      <c r="I432" s="29"/>
      <c r="J432" s="27">
        <f>0.193</f>
        <v>0.193</v>
      </c>
      <c r="R432" s="4"/>
    </row>
    <row r="433" spans="1:18" s="1" customFormat="1" ht="12.75" x14ac:dyDescent="0.2">
      <c r="A433" s="132"/>
      <c r="B433" s="133"/>
      <c r="C433" s="137"/>
      <c r="D433" s="27">
        <v>0.191</v>
      </c>
      <c r="E433" s="136"/>
      <c r="F433" s="137"/>
      <c r="G433" s="132"/>
      <c r="H433" s="28" t="s">
        <v>3195</v>
      </c>
      <c r="I433" s="29"/>
      <c r="J433" s="27">
        <v>0.191</v>
      </c>
      <c r="R433" s="4"/>
    </row>
    <row r="434" spans="1:18" s="1" customFormat="1" ht="12.75" x14ac:dyDescent="0.2">
      <c r="A434" s="132">
        <v>404</v>
      </c>
      <c r="B434" s="133" t="s">
        <v>3196</v>
      </c>
      <c r="C434" s="137" t="s">
        <v>2411</v>
      </c>
      <c r="D434" s="27">
        <f>0.237</f>
        <v>0.23699999999999999</v>
      </c>
      <c r="E434" s="136" t="s">
        <v>3142</v>
      </c>
      <c r="F434" s="137" t="s">
        <v>16</v>
      </c>
      <c r="G434" s="132" t="s">
        <v>1219</v>
      </c>
      <c r="H434" s="28" t="s">
        <v>3197</v>
      </c>
      <c r="I434" s="29"/>
      <c r="J434" s="27">
        <f>0.237</f>
        <v>0.23699999999999999</v>
      </c>
      <c r="R434" s="4"/>
    </row>
    <row r="435" spans="1:18" s="1" customFormat="1" ht="12.75" x14ac:dyDescent="0.2">
      <c r="A435" s="132"/>
      <c r="B435" s="133"/>
      <c r="C435" s="137"/>
      <c r="D435" s="27">
        <v>0.191</v>
      </c>
      <c r="E435" s="136"/>
      <c r="F435" s="137"/>
      <c r="G435" s="132"/>
      <c r="H435" s="28" t="s">
        <v>3198</v>
      </c>
      <c r="I435" s="29"/>
      <c r="J435" s="27">
        <v>0.191</v>
      </c>
      <c r="R435" s="4"/>
    </row>
    <row r="436" spans="1:18" s="1" customFormat="1" ht="12.75" x14ac:dyDescent="0.2">
      <c r="A436" s="132">
        <v>405</v>
      </c>
      <c r="B436" s="133" t="s">
        <v>3199</v>
      </c>
      <c r="C436" s="137" t="s">
        <v>2897</v>
      </c>
      <c r="D436" s="27">
        <f>0.277</f>
        <v>0.27700000000000002</v>
      </c>
      <c r="E436" s="136" t="s">
        <v>3142</v>
      </c>
      <c r="F436" s="137" t="s">
        <v>16</v>
      </c>
      <c r="G436" s="132" t="s">
        <v>2163</v>
      </c>
      <c r="H436" s="28" t="s">
        <v>3200</v>
      </c>
      <c r="I436" s="29"/>
      <c r="J436" s="27">
        <f>0.277</f>
        <v>0.27700000000000002</v>
      </c>
      <c r="R436" s="4"/>
    </row>
    <row r="437" spans="1:18" s="1" customFormat="1" ht="12.75" x14ac:dyDescent="0.2">
      <c r="A437" s="132"/>
      <c r="B437" s="133"/>
      <c r="C437" s="137"/>
      <c r="D437" s="27">
        <v>0.20399999999999999</v>
      </c>
      <c r="E437" s="136"/>
      <c r="F437" s="137"/>
      <c r="G437" s="132"/>
      <c r="H437" s="47" t="s">
        <v>3201</v>
      </c>
      <c r="I437" s="29"/>
      <c r="J437" s="27">
        <v>0.20399999999999999</v>
      </c>
      <c r="R437" s="4"/>
    </row>
    <row r="438" spans="1:18" s="1" customFormat="1" ht="12.75" x14ac:dyDescent="0.2">
      <c r="A438" s="23">
        <v>406</v>
      </c>
      <c r="B438" s="25" t="s">
        <v>3202</v>
      </c>
      <c r="C438" s="26" t="s">
        <v>3057</v>
      </c>
      <c r="D438" s="27">
        <v>0.12</v>
      </c>
      <c r="E438" s="106" t="s">
        <v>3142</v>
      </c>
      <c r="F438" s="26" t="s">
        <v>16</v>
      </c>
      <c r="G438" s="23" t="s">
        <v>2163</v>
      </c>
      <c r="H438" s="28" t="s">
        <v>3203</v>
      </c>
      <c r="I438" s="29"/>
      <c r="J438" s="27">
        <v>0.12</v>
      </c>
      <c r="R438" s="4"/>
    </row>
    <row r="439" spans="1:18" s="1" customFormat="1" ht="12.75" x14ac:dyDescent="0.2">
      <c r="A439" s="23">
        <v>407</v>
      </c>
      <c r="B439" s="25" t="s">
        <v>3204</v>
      </c>
      <c r="C439" s="26" t="s">
        <v>1641</v>
      </c>
      <c r="D439" s="27">
        <v>0.26800000000000002</v>
      </c>
      <c r="E439" s="106" t="s">
        <v>3142</v>
      </c>
      <c r="F439" s="26" t="s">
        <v>16</v>
      </c>
      <c r="G439" s="23" t="s">
        <v>1219</v>
      </c>
      <c r="H439" s="28" t="s">
        <v>3205</v>
      </c>
      <c r="I439" s="29"/>
      <c r="J439" s="27">
        <v>0.26800000000000002</v>
      </c>
      <c r="R439" s="4"/>
    </row>
    <row r="440" spans="1:18" s="1" customFormat="1" ht="12.75" x14ac:dyDescent="0.2">
      <c r="A440" s="23">
        <v>408</v>
      </c>
      <c r="B440" s="25" t="s">
        <v>3206</v>
      </c>
      <c r="C440" s="26" t="s">
        <v>3207</v>
      </c>
      <c r="D440" s="27">
        <v>0.13800000000000001</v>
      </c>
      <c r="E440" s="106" t="s">
        <v>3142</v>
      </c>
      <c r="F440" s="26" t="s">
        <v>16</v>
      </c>
      <c r="G440" s="23" t="s">
        <v>2163</v>
      </c>
      <c r="H440" s="28" t="s">
        <v>3208</v>
      </c>
      <c r="I440" s="29"/>
      <c r="J440" s="27">
        <v>0.13800000000000001</v>
      </c>
      <c r="R440" s="4"/>
    </row>
    <row r="441" spans="1:18" s="1" customFormat="1" ht="12.75" x14ac:dyDescent="0.2">
      <c r="A441" s="23">
        <v>409</v>
      </c>
      <c r="B441" s="25" t="s">
        <v>3209</v>
      </c>
      <c r="C441" s="26" t="s">
        <v>3210</v>
      </c>
      <c r="D441" s="27">
        <v>0.51600000000000001</v>
      </c>
      <c r="E441" s="106" t="s">
        <v>3142</v>
      </c>
      <c r="F441" s="26" t="s">
        <v>16</v>
      </c>
      <c r="G441" s="23" t="s">
        <v>1219</v>
      </c>
      <c r="H441" s="28" t="s">
        <v>3211</v>
      </c>
      <c r="I441" s="29"/>
      <c r="J441" s="27">
        <v>0.51600000000000001</v>
      </c>
      <c r="R441" s="4"/>
    </row>
    <row r="442" spans="1:18" s="1" customFormat="1" ht="12.75" x14ac:dyDescent="0.2">
      <c r="A442" s="23">
        <v>410</v>
      </c>
      <c r="B442" s="25" t="s">
        <v>3212</v>
      </c>
      <c r="C442" s="26" t="s">
        <v>3213</v>
      </c>
      <c r="D442" s="27">
        <v>0.36199999999999999</v>
      </c>
      <c r="E442" s="106" t="s">
        <v>3142</v>
      </c>
      <c r="F442" s="26" t="s">
        <v>16</v>
      </c>
      <c r="G442" s="23" t="s">
        <v>1219</v>
      </c>
      <c r="H442" s="28" t="s">
        <v>3214</v>
      </c>
      <c r="I442" s="29"/>
      <c r="J442" s="27">
        <v>0.36199999999999999</v>
      </c>
      <c r="R442" s="4"/>
    </row>
    <row r="443" spans="1:18" s="1" customFormat="1" ht="12.75" x14ac:dyDescent="0.2">
      <c r="A443" s="23">
        <v>411</v>
      </c>
      <c r="B443" s="25" t="s">
        <v>3215</v>
      </c>
      <c r="C443" s="26" t="s">
        <v>2944</v>
      </c>
      <c r="D443" s="27">
        <v>0.39</v>
      </c>
      <c r="E443" s="106" t="s">
        <v>3142</v>
      </c>
      <c r="F443" s="26" t="s">
        <v>16</v>
      </c>
      <c r="G443" s="23" t="s">
        <v>2163</v>
      </c>
      <c r="H443" s="28" t="s">
        <v>3216</v>
      </c>
      <c r="I443" s="29"/>
      <c r="J443" s="27">
        <v>0.39</v>
      </c>
      <c r="R443" s="4"/>
    </row>
    <row r="444" spans="1:18" s="1" customFormat="1" ht="12.75" x14ac:dyDescent="0.2">
      <c r="A444" s="23">
        <v>412</v>
      </c>
      <c r="B444" s="25" t="s">
        <v>3217</v>
      </c>
      <c r="C444" s="26" t="s">
        <v>3218</v>
      </c>
      <c r="D444" s="27">
        <v>0.59199999999999997</v>
      </c>
      <c r="E444" s="106" t="s">
        <v>3142</v>
      </c>
      <c r="F444" s="26" t="s">
        <v>16</v>
      </c>
      <c r="G444" s="23" t="s">
        <v>2163</v>
      </c>
      <c r="H444" s="28" t="s">
        <v>3219</v>
      </c>
      <c r="I444" s="29"/>
      <c r="J444" s="27">
        <v>0.59199999999999997</v>
      </c>
      <c r="R444" s="4"/>
    </row>
    <row r="445" spans="1:18" s="1" customFormat="1" ht="12.75" x14ac:dyDescent="0.2">
      <c r="A445" s="23">
        <v>413</v>
      </c>
      <c r="B445" s="25" t="s">
        <v>3220</v>
      </c>
      <c r="C445" s="26" t="s">
        <v>2351</v>
      </c>
      <c r="D445" s="27">
        <v>0.88</v>
      </c>
      <c r="E445" s="106" t="s">
        <v>3142</v>
      </c>
      <c r="F445" s="26" t="s">
        <v>16</v>
      </c>
      <c r="G445" s="23" t="s">
        <v>2163</v>
      </c>
      <c r="H445" s="28" t="s">
        <v>3221</v>
      </c>
      <c r="I445" s="29"/>
      <c r="J445" s="27">
        <v>0.88</v>
      </c>
      <c r="R445" s="4"/>
    </row>
    <row r="446" spans="1:18" s="1" customFormat="1" ht="12.75" x14ac:dyDescent="0.2">
      <c r="A446" s="23">
        <v>414</v>
      </c>
      <c r="B446" s="25" t="s">
        <v>3222</v>
      </c>
      <c r="C446" s="26" t="s">
        <v>3223</v>
      </c>
      <c r="D446" s="27">
        <v>0.25600000000000001</v>
      </c>
      <c r="E446" s="106" t="s">
        <v>3142</v>
      </c>
      <c r="F446" s="26" t="s">
        <v>16</v>
      </c>
      <c r="G446" s="23" t="s">
        <v>1219</v>
      </c>
      <c r="H446" s="28" t="s">
        <v>3224</v>
      </c>
      <c r="I446" s="29"/>
      <c r="J446" s="27">
        <v>0.25600000000000001</v>
      </c>
      <c r="R446" s="4"/>
    </row>
    <row r="447" spans="1:18" s="1" customFormat="1" ht="12.75" x14ac:dyDescent="0.2">
      <c r="A447" s="132">
        <v>416</v>
      </c>
      <c r="B447" s="133" t="s">
        <v>3225</v>
      </c>
      <c r="C447" s="137" t="s">
        <v>3226</v>
      </c>
      <c r="D447" s="27">
        <f>0.163</f>
        <v>0.16300000000000001</v>
      </c>
      <c r="E447" s="134" t="s">
        <v>3142</v>
      </c>
      <c r="F447" s="137" t="s">
        <v>16</v>
      </c>
      <c r="G447" s="132" t="s">
        <v>1219</v>
      </c>
      <c r="H447" s="28" t="s">
        <v>3227</v>
      </c>
      <c r="I447" s="29"/>
      <c r="J447" s="27">
        <f>0.163</f>
        <v>0.16300000000000001</v>
      </c>
      <c r="R447" s="4"/>
    </row>
    <row r="448" spans="1:18" s="1" customFormat="1" ht="12.75" x14ac:dyDescent="0.2">
      <c r="A448" s="132"/>
      <c r="B448" s="133"/>
      <c r="C448" s="137"/>
      <c r="D448" s="27">
        <v>0.19800000000000001</v>
      </c>
      <c r="E448" s="134"/>
      <c r="F448" s="137"/>
      <c r="G448" s="132"/>
      <c r="H448" s="28" t="s">
        <v>3228</v>
      </c>
      <c r="I448" s="29"/>
      <c r="J448" s="27">
        <v>0.19800000000000001</v>
      </c>
      <c r="R448" s="4"/>
    </row>
    <row r="449" spans="1:18" s="1" customFormat="1" ht="12.75" x14ac:dyDescent="0.2">
      <c r="A449" s="132"/>
      <c r="B449" s="133"/>
      <c r="C449" s="137"/>
      <c r="D449" s="27">
        <v>0.14000000000000001</v>
      </c>
      <c r="E449" s="134"/>
      <c r="F449" s="137"/>
      <c r="G449" s="132"/>
      <c r="H449" s="28" t="s">
        <v>3229</v>
      </c>
      <c r="I449" s="29"/>
      <c r="J449" s="27">
        <v>0.14000000000000001</v>
      </c>
      <c r="R449" s="4"/>
    </row>
    <row r="450" spans="1:18" s="1" customFormat="1" ht="12.75" x14ac:dyDescent="0.2">
      <c r="A450" s="23">
        <v>417</v>
      </c>
      <c r="B450" s="25" t="s">
        <v>3230</v>
      </c>
      <c r="C450" s="26" t="s">
        <v>3231</v>
      </c>
      <c r="D450" s="27">
        <v>0.18099999999999999</v>
      </c>
      <c r="E450" s="106" t="s">
        <v>3142</v>
      </c>
      <c r="F450" s="26" t="s">
        <v>16</v>
      </c>
      <c r="G450" s="23" t="s">
        <v>2163</v>
      </c>
      <c r="H450" s="28" t="s">
        <v>3232</v>
      </c>
      <c r="I450" s="29"/>
      <c r="J450" s="27">
        <v>0.18099999999999999</v>
      </c>
      <c r="R450" s="4"/>
    </row>
    <row r="451" spans="1:18" s="1" customFormat="1" ht="12.75" x14ac:dyDescent="0.2">
      <c r="A451" s="132">
        <v>418</v>
      </c>
      <c r="B451" s="133" t="s">
        <v>3233</v>
      </c>
      <c r="C451" s="137" t="s">
        <v>3234</v>
      </c>
      <c r="D451" s="27">
        <f>0.228</f>
        <v>0.22800000000000001</v>
      </c>
      <c r="E451" s="134" t="s">
        <v>3142</v>
      </c>
      <c r="F451" s="137" t="s">
        <v>16</v>
      </c>
      <c r="G451" s="132" t="s">
        <v>1219</v>
      </c>
      <c r="H451" s="28" t="s">
        <v>3235</v>
      </c>
      <c r="I451" s="29"/>
      <c r="J451" s="27">
        <f>0.228</f>
        <v>0.22800000000000001</v>
      </c>
      <c r="R451" s="4"/>
    </row>
    <row r="452" spans="1:18" s="1" customFormat="1" ht="12.75" x14ac:dyDescent="0.2">
      <c r="A452" s="132"/>
      <c r="B452" s="133"/>
      <c r="C452" s="137"/>
      <c r="D452" s="27">
        <v>6.7000000000000004E-2</v>
      </c>
      <c r="E452" s="134"/>
      <c r="F452" s="137"/>
      <c r="G452" s="132"/>
      <c r="H452" s="28" t="s">
        <v>3236</v>
      </c>
      <c r="I452" s="29"/>
      <c r="J452" s="27">
        <v>6.7000000000000004E-2</v>
      </c>
      <c r="R452" s="4"/>
    </row>
    <row r="453" spans="1:18" s="1" customFormat="1" ht="12.75" x14ac:dyDescent="0.2">
      <c r="A453" s="23">
        <v>419</v>
      </c>
      <c r="B453" s="25" t="s">
        <v>3237</v>
      </c>
      <c r="C453" s="26" t="s">
        <v>3238</v>
      </c>
      <c r="D453" s="27">
        <v>0.17799999999999999</v>
      </c>
      <c r="E453" s="106" t="s">
        <v>3142</v>
      </c>
      <c r="F453" s="26" t="s">
        <v>16</v>
      </c>
      <c r="G453" s="23" t="s">
        <v>1219</v>
      </c>
      <c r="H453" s="28" t="s">
        <v>3239</v>
      </c>
      <c r="I453" s="29"/>
      <c r="J453" s="27">
        <v>0.17799999999999999</v>
      </c>
      <c r="R453" s="4"/>
    </row>
    <row r="454" spans="1:18" s="1" customFormat="1" ht="12.75" x14ac:dyDescent="0.2">
      <c r="A454" s="23">
        <v>420</v>
      </c>
      <c r="B454" s="25" t="s">
        <v>3240</v>
      </c>
      <c r="C454" s="26" t="s">
        <v>2472</v>
      </c>
      <c r="D454" s="27">
        <v>0.78200000000000003</v>
      </c>
      <c r="E454" s="106" t="s">
        <v>3142</v>
      </c>
      <c r="F454" s="26" t="s">
        <v>16</v>
      </c>
      <c r="G454" s="23" t="s">
        <v>2163</v>
      </c>
      <c r="H454" s="28"/>
      <c r="I454" s="29"/>
      <c r="J454" s="27">
        <v>0.78200000000000003</v>
      </c>
      <c r="R454" s="4"/>
    </row>
    <row r="455" spans="1:18" s="1" customFormat="1" ht="12.75" x14ac:dyDescent="0.2">
      <c r="A455" s="23">
        <v>421</v>
      </c>
      <c r="B455" s="25" t="s">
        <v>3241</v>
      </c>
      <c r="C455" s="26" t="s">
        <v>2472</v>
      </c>
      <c r="D455" s="27">
        <v>0.193</v>
      </c>
      <c r="E455" s="106" t="s">
        <v>3142</v>
      </c>
      <c r="F455" s="26" t="s">
        <v>16</v>
      </c>
      <c r="G455" s="23" t="s">
        <v>2163</v>
      </c>
      <c r="H455" s="28"/>
      <c r="I455" s="29"/>
      <c r="J455" s="27">
        <v>0.193</v>
      </c>
      <c r="R455" s="4"/>
    </row>
    <row r="456" spans="1:18" s="1" customFormat="1" ht="12.75" x14ac:dyDescent="0.2">
      <c r="A456" s="23">
        <v>422</v>
      </c>
      <c r="B456" s="25" t="s">
        <v>3242</v>
      </c>
      <c r="C456" s="26" t="s">
        <v>2781</v>
      </c>
      <c r="D456" s="27" t="s">
        <v>3243</v>
      </c>
      <c r="E456" s="106" t="s">
        <v>3142</v>
      </c>
      <c r="F456" s="26" t="s">
        <v>16</v>
      </c>
      <c r="G456" s="23" t="s">
        <v>2163</v>
      </c>
      <c r="H456" s="28"/>
      <c r="I456" s="29"/>
      <c r="J456" s="27" t="s">
        <v>3243</v>
      </c>
      <c r="R456" s="4"/>
    </row>
    <row r="457" spans="1:18" s="1" customFormat="1" ht="12.75" x14ac:dyDescent="0.2">
      <c r="A457" s="23">
        <v>423</v>
      </c>
      <c r="B457" s="25" t="s">
        <v>3244</v>
      </c>
      <c r="C457" s="26" t="s">
        <v>3245</v>
      </c>
      <c r="D457" s="27">
        <v>0.126</v>
      </c>
      <c r="E457" s="106" t="s">
        <v>3142</v>
      </c>
      <c r="F457" s="26" t="s">
        <v>16</v>
      </c>
      <c r="G457" s="23" t="s">
        <v>1219</v>
      </c>
      <c r="H457" s="28" t="s">
        <v>3246</v>
      </c>
      <c r="I457" s="29"/>
      <c r="J457" s="27">
        <v>0.126</v>
      </c>
      <c r="R457" s="4"/>
    </row>
    <row r="458" spans="1:18" s="1" customFormat="1" ht="12.75" x14ac:dyDescent="0.2">
      <c r="A458" s="23">
        <v>424</v>
      </c>
      <c r="B458" s="25" t="s">
        <v>3247</v>
      </c>
      <c r="C458" s="26" t="s">
        <v>3248</v>
      </c>
      <c r="D458" s="27">
        <v>0.60599999999999998</v>
      </c>
      <c r="E458" s="106" t="s">
        <v>3142</v>
      </c>
      <c r="F458" s="26" t="s">
        <v>16</v>
      </c>
      <c r="G458" s="23" t="s">
        <v>819</v>
      </c>
      <c r="H458" s="28" t="s">
        <v>3249</v>
      </c>
      <c r="I458" s="29"/>
      <c r="J458" s="27">
        <v>0.60599999999999998</v>
      </c>
      <c r="R458" s="4"/>
    </row>
    <row r="459" spans="1:18" s="1" customFormat="1" ht="12.75" x14ac:dyDescent="0.2">
      <c r="A459" s="132">
        <v>425</v>
      </c>
      <c r="B459" s="133" t="s">
        <v>3250</v>
      </c>
      <c r="C459" s="137" t="s">
        <v>2771</v>
      </c>
      <c r="D459" s="27">
        <f>0.156</f>
        <v>0.156</v>
      </c>
      <c r="E459" s="134" t="s">
        <v>3142</v>
      </c>
      <c r="F459" s="137" t="s">
        <v>16</v>
      </c>
      <c r="G459" s="23" t="s">
        <v>2163</v>
      </c>
      <c r="H459" s="28" t="s">
        <v>3251</v>
      </c>
      <c r="I459" s="29"/>
      <c r="J459" s="27">
        <f>0.156</f>
        <v>0.156</v>
      </c>
      <c r="R459" s="4"/>
    </row>
    <row r="460" spans="1:18" s="1" customFormat="1" ht="12.75" x14ac:dyDescent="0.2">
      <c r="A460" s="132"/>
      <c r="B460" s="133"/>
      <c r="C460" s="137"/>
      <c r="D460" s="27">
        <v>0.39800000000000002</v>
      </c>
      <c r="E460" s="134"/>
      <c r="F460" s="137"/>
      <c r="G460" s="23" t="s">
        <v>3252</v>
      </c>
      <c r="H460" s="28" t="s">
        <v>3253</v>
      </c>
      <c r="I460" s="29"/>
      <c r="J460" s="27">
        <v>0.39800000000000002</v>
      </c>
      <c r="R460" s="4"/>
    </row>
    <row r="461" spans="1:18" s="1" customFormat="1" ht="12.75" x14ac:dyDescent="0.2">
      <c r="A461" s="23">
        <v>426</v>
      </c>
      <c r="B461" s="25" t="s">
        <v>3254</v>
      </c>
      <c r="C461" s="26" t="s">
        <v>2477</v>
      </c>
      <c r="D461" s="27">
        <v>0.19900000000000001</v>
      </c>
      <c r="E461" s="106" t="s">
        <v>3142</v>
      </c>
      <c r="F461" s="26" t="s">
        <v>16</v>
      </c>
      <c r="G461" s="23" t="s">
        <v>1219</v>
      </c>
      <c r="H461" s="28" t="s">
        <v>3255</v>
      </c>
      <c r="I461" s="29"/>
      <c r="J461" s="27">
        <v>0.19900000000000001</v>
      </c>
      <c r="R461" s="4"/>
    </row>
    <row r="462" spans="1:18" s="1" customFormat="1" ht="12.75" x14ac:dyDescent="0.2">
      <c r="A462" s="23">
        <v>427</v>
      </c>
      <c r="B462" s="25" t="s">
        <v>3256</v>
      </c>
      <c r="C462" s="26" t="s">
        <v>2393</v>
      </c>
      <c r="D462" s="27">
        <v>0.19800000000000001</v>
      </c>
      <c r="E462" s="106" t="s">
        <v>3142</v>
      </c>
      <c r="F462" s="26" t="s">
        <v>16</v>
      </c>
      <c r="G462" s="23" t="s">
        <v>2163</v>
      </c>
      <c r="H462" s="28" t="s">
        <v>3257</v>
      </c>
      <c r="I462" s="29"/>
      <c r="J462" s="27">
        <v>0.19800000000000001</v>
      </c>
      <c r="R462" s="4"/>
    </row>
    <row r="463" spans="1:18" s="1" customFormat="1" ht="12.75" x14ac:dyDescent="0.2">
      <c r="A463" s="23">
        <v>428</v>
      </c>
      <c r="B463" s="25" t="s">
        <v>3258</v>
      </c>
      <c r="C463" s="26" t="s">
        <v>2857</v>
      </c>
      <c r="D463" s="27">
        <v>0.36499999999999999</v>
      </c>
      <c r="E463" s="106" t="s">
        <v>3142</v>
      </c>
      <c r="F463" s="26" t="s">
        <v>16</v>
      </c>
      <c r="G463" s="23" t="s">
        <v>2163</v>
      </c>
      <c r="H463" s="28"/>
      <c r="I463" s="29"/>
      <c r="J463" s="27">
        <v>0.36499999999999999</v>
      </c>
      <c r="R463" s="4"/>
    </row>
    <row r="464" spans="1:18" s="1" customFormat="1" ht="12.75" x14ac:dyDescent="0.2">
      <c r="A464" s="23">
        <v>429</v>
      </c>
      <c r="B464" s="25" t="s">
        <v>3259</v>
      </c>
      <c r="C464" s="26" t="s">
        <v>2857</v>
      </c>
      <c r="D464" s="27">
        <v>0.23499999999999999</v>
      </c>
      <c r="E464" s="106" t="s">
        <v>3142</v>
      </c>
      <c r="F464" s="26" t="s">
        <v>16</v>
      </c>
      <c r="G464" s="23" t="s">
        <v>2163</v>
      </c>
      <c r="H464" s="28"/>
      <c r="I464" s="29"/>
      <c r="J464" s="27">
        <v>0.23499999999999999</v>
      </c>
      <c r="R464" s="4"/>
    </row>
    <row r="465" spans="1:18" s="1" customFormat="1" ht="12.75" x14ac:dyDescent="0.2">
      <c r="A465" s="23">
        <v>430</v>
      </c>
      <c r="B465" s="25" t="s">
        <v>3260</v>
      </c>
      <c r="C465" s="26" t="s">
        <v>3261</v>
      </c>
      <c r="D465" s="27">
        <v>0.46400000000000002</v>
      </c>
      <c r="E465" s="106" t="s">
        <v>3142</v>
      </c>
      <c r="F465" s="26" t="s">
        <v>16</v>
      </c>
      <c r="G465" s="23" t="s">
        <v>2163</v>
      </c>
      <c r="H465" s="28" t="s">
        <v>3262</v>
      </c>
      <c r="I465" s="29"/>
      <c r="J465" s="27">
        <v>0.46400000000000002</v>
      </c>
      <c r="R465" s="4"/>
    </row>
    <row r="466" spans="1:18" s="1" customFormat="1" ht="12.75" x14ac:dyDescent="0.2">
      <c r="A466" s="132">
        <v>431</v>
      </c>
      <c r="B466" s="133" t="s">
        <v>3263</v>
      </c>
      <c r="C466" s="137" t="s">
        <v>2723</v>
      </c>
      <c r="D466" s="27">
        <v>0.17199999999999999</v>
      </c>
      <c r="E466" s="134" t="s">
        <v>3142</v>
      </c>
      <c r="F466" s="137" t="s">
        <v>16</v>
      </c>
      <c r="G466" s="132" t="s">
        <v>1219</v>
      </c>
      <c r="H466" s="28" t="s">
        <v>3264</v>
      </c>
      <c r="I466" s="29"/>
      <c r="J466" s="27">
        <v>0.17199999999999999</v>
      </c>
      <c r="R466" s="4"/>
    </row>
    <row r="467" spans="1:18" s="1" customFormat="1" ht="25.5" x14ac:dyDescent="0.2">
      <c r="A467" s="132"/>
      <c r="B467" s="133"/>
      <c r="C467" s="137"/>
      <c r="D467" s="27">
        <f>0.239-D466</f>
        <v>6.7000000000000004E-2</v>
      </c>
      <c r="E467" s="134"/>
      <c r="F467" s="137"/>
      <c r="G467" s="132"/>
      <c r="H467" s="28" t="s">
        <v>3265</v>
      </c>
      <c r="I467" s="29"/>
      <c r="J467" s="27">
        <f>0.239-J466</f>
        <v>6.7000000000000004E-2</v>
      </c>
      <c r="R467" s="4"/>
    </row>
    <row r="468" spans="1:18" s="1" customFormat="1" ht="12.75" x14ac:dyDescent="0.2">
      <c r="A468" s="23">
        <v>432</v>
      </c>
      <c r="B468" s="25" t="s">
        <v>3266</v>
      </c>
      <c r="C468" s="26" t="s">
        <v>2313</v>
      </c>
      <c r="D468" s="27">
        <v>0.39100000000000001</v>
      </c>
      <c r="E468" s="106" t="s">
        <v>3142</v>
      </c>
      <c r="F468" s="26" t="s">
        <v>16</v>
      </c>
      <c r="G468" s="23" t="s">
        <v>819</v>
      </c>
      <c r="H468" s="28" t="s">
        <v>4141</v>
      </c>
      <c r="I468" s="29"/>
      <c r="J468" s="27">
        <v>0.39100000000000001</v>
      </c>
      <c r="R468" s="4"/>
    </row>
    <row r="469" spans="1:18" s="1" customFormat="1" ht="12.75" x14ac:dyDescent="0.2">
      <c r="A469" s="23">
        <v>433</v>
      </c>
      <c r="B469" s="25" t="s">
        <v>3267</v>
      </c>
      <c r="C469" s="26" t="s">
        <v>2313</v>
      </c>
      <c r="D469" s="27">
        <v>0.155</v>
      </c>
      <c r="E469" s="106" t="s">
        <v>3142</v>
      </c>
      <c r="F469" s="26" t="s">
        <v>16</v>
      </c>
      <c r="G469" s="23" t="s">
        <v>1219</v>
      </c>
      <c r="H469" s="28" t="s">
        <v>3268</v>
      </c>
      <c r="I469" s="29"/>
      <c r="J469" s="27">
        <v>0.155</v>
      </c>
      <c r="R469" s="4"/>
    </row>
    <row r="470" spans="1:18" s="1" customFormat="1" ht="12.75" x14ac:dyDescent="0.2">
      <c r="A470" s="156">
        <v>434</v>
      </c>
      <c r="B470" s="154" t="s">
        <v>3269</v>
      </c>
      <c r="C470" s="150" t="s">
        <v>3270</v>
      </c>
      <c r="D470" s="27">
        <v>0.61299999999999999</v>
      </c>
      <c r="E470" s="152" t="s">
        <v>3142</v>
      </c>
      <c r="F470" s="150" t="s">
        <v>16</v>
      </c>
      <c r="G470" s="23" t="s">
        <v>2396</v>
      </c>
      <c r="H470" s="28" t="s">
        <v>4142</v>
      </c>
      <c r="I470" s="29"/>
      <c r="J470" s="27">
        <v>0.61299999999999999</v>
      </c>
      <c r="R470" s="4"/>
    </row>
    <row r="471" spans="1:18" s="1" customFormat="1" ht="12.75" x14ac:dyDescent="0.2">
      <c r="A471" s="157"/>
      <c r="B471" s="155"/>
      <c r="C471" s="151"/>
      <c r="D471" s="27">
        <v>1.9E-2</v>
      </c>
      <c r="E471" s="153"/>
      <c r="F471" s="151"/>
      <c r="G471" s="23" t="s">
        <v>2396</v>
      </c>
      <c r="H471" s="28" t="s">
        <v>3271</v>
      </c>
      <c r="I471" s="29"/>
      <c r="J471" s="27">
        <v>1.9E-2</v>
      </c>
      <c r="R471" s="4"/>
    </row>
    <row r="472" spans="1:18" s="1" customFormat="1" ht="12.75" x14ac:dyDescent="0.2">
      <c r="A472" s="23">
        <v>435</v>
      </c>
      <c r="B472" s="25" t="s">
        <v>3272</v>
      </c>
      <c r="C472" s="26" t="s">
        <v>3273</v>
      </c>
      <c r="D472" s="27">
        <v>0.4</v>
      </c>
      <c r="E472" s="106" t="s">
        <v>3142</v>
      </c>
      <c r="F472" s="26" t="s">
        <v>16</v>
      </c>
      <c r="G472" s="23" t="s">
        <v>2163</v>
      </c>
      <c r="H472" s="28" t="s">
        <v>3274</v>
      </c>
      <c r="I472" s="29"/>
      <c r="J472" s="27">
        <v>0.4</v>
      </c>
      <c r="R472" s="4"/>
    </row>
    <row r="473" spans="1:18" s="1" customFormat="1" ht="25.5" x14ac:dyDescent="0.2">
      <c r="A473" s="23">
        <v>436</v>
      </c>
      <c r="B473" s="25" t="s">
        <v>3275</v>
      </c>
      <c r="C473" s="26" t="s">
        <v>3276</v>
      </c>
      <c r="D473" s="27">
        <v>9.6000000000000002E-2</v>
      </c>
      <c r="E473" s="106" t="s">
        <v>3142</v>
      </c>
      <c r="F473" s="26" t="s">
        <v>16</v>
      </c>
      <c r="G473" s="23" t="s">
        <v>1219</v>
      </c>
      <c r="H473" s="28" t="s">
        <v>3277</v>
      </c>
      <c r="I473" s="29"/>
      <c r="J473" s="27">
        <v>9.6000000000000002E-2</v>
      </c>
      <c r="R473" s="4"/>
    </row>
    <row r="474" spans="1:18" s="1" customFormat="1" ht="12.75" x14ac:dyDescent="0.2">
      <c r="A474" s="23">
        <v>437</v>
      </c>
      <c r="B474" s="25" t="s">
        <v>3278</v>
      </c>
      <c r="C474" s="26" t="s">
        <v>3279</v>
      </c>
      <c r="D474" s="27">
        <v>0.21</v>
      </c>
      <c r="E474" s="106" t="s">
        <v>3142</v>
      </c>
      <c r="F474" s="26" t="s">
        <v>16</v>
      </c>
      <c r="G474" s="23" t="s">
        <v>1219</v>
      </c>
      <c r="H474" s="28" t="s">
        <v>3280</v>
      </c>
      <c r="I474" s="29"/>
      <c r="J474" s="27">
        <v>0.21</v>
      </c>
      <c r="R474" s="4"/>
    </row>
    <row r="475" spans="1:18" s="1" customFormat="1" ht="12.75" x14ac:dyDescent="0.2">
      <c r="A475" s="23">
        <v>438</v>
      </c>
      <c r="B475" s="25" t="s">
        <v>3281</v>
      </c>
      <c r="C475" s="26" t="s">
        <v>2613</v>
      </c>
      <c r="D475" s="27">
        <v>0.20799999999999999</v>
      </c>
      <c r="E475" s="106" t="s">
        <v>3142</v>
      </c>
      <c r="F475" s="26" t="s">
        <v>16</v>
      </c>
      <c r="G475" s="23" t="s">
        <v>1219</v>
      </c>
      <c r="H475" s="28" t="s">
        <v>3282</v>
      </c>
      <c r="I475" s="29"/>
      <c r="J475" s="27">
        <v>0.20799999999999999</v>
      </c>
      <c r="R475" s="4"/>
    </row>
    <row r="476" spans="1:18" s="1" customFormat="1" ht="12.75" x14ac:dyDescent="0.2">
      <c r="A476" s="23">
        <v>439</v>
      </c>
      <c r="B476" s="25" t="s">
        <v>3283</v>
      </c>
      <c r="C476" s="26" t="s">
        <v>3284</v>
      </c>
      <c r="D476" s="27">
        <v>0.28799999999999998</v>
      </c>
      <c r="E476" s="106" t="s">
        <v>3142</v>
      </c>
      <c r="F476" s="26" t="s">
        <v>16</v>
      </c>
      <c r="G476" s="23" t="s">
        <v>1219</v>
      </c>
      <c r="H476" s="28" t="s">
        <v>3285</v>
      </c>
      <c r="I476" s="29"/>
      <c r="J476" s="27">
        <v>0.28799999999999998</v>
      </c>
      <c r="R476" s="4"/>
    </row>
    <row r="477" spans="1:18" s="1" customFormat="1" ht="12.75" x14ac:dyDescent="0.2">
      <c r="A477" s="23">
        <v>440</v>
      </c>
      <c r="B477" s="25" t="s">
        <v>3286</v>
      </c>
      <c r="C477" s="26" t="s">
        <v>3287</v>
      </c>
      <c r="D477" s="27">
        <v>0.31900000000000001</v>
      </c>
      <c r="E477" s="106" t="s">
        <v>3142</v>
      </c>
      <c r="F477" s="26" t="s">
        <v>16</v>
      </c>
      <c r="G477" s="23" t="s">
        <v>1219</v>
      </c>
      <c r="H477" s="28" t="s">
        <v>3288</v>
      </c>
      <c r="I477" s="29"/>
      <c r="J477" s="27">
        <v>0.31900000000000001</v>
      </c>
      <c r="R477" s="4"/>
    </row>
    <row r="478" spans="1:18" s="1" customFormat="1" ht="12.75" x14ac:dyDescent="0.2">
      <c r="A478" s="23">
        <v>441</v>
      </c>
      <c r="B478" s="25" t="s">
        <v>3289</v>
      </c>
      <c r="C478" s="26" t="s">
        <v>3290</v>
      </c>
      <c r="D478" s="27">
        <v>0.39</v>
      </c>
      <c r="E478" s="106" t="s">
        <v>3142</v>
      </c>
      <c r="F478" s="26" t="s">
        <v>16</v>
      </c>
      <c r="G478" s="23" t="s">
        <v>819</v>
      </c>
      <c r="H478" s="28" t="s">
        <v>3291</v>
      </c>
      <c r="I478" s="29"/>
      <c r="J478" s="27">
        <v>0.39</v>
      </c>
      <c r="R478" s="4"/>
    </row>
    <row r="479" spans="1:18" s="1" customFormat="1" ht="12.75" x14ac:dyDescent="0.2">
      <c r="A479" s="23">
        <v>442</v>
      </c>
      <c r="B479" s="25" t="s">
        <v>3292</v>
      </c>
      <c r="C479" s="26" t="s">
        <v>3293</v>
      </c>
      <c r="D479" s="27">
        <v>0.14799999999999999</v>
      </c>
      <c r="E479" s="106" t="s">
        <v>3142</v>
      </c>
      <c r="F479" s="26" t="s">
        <v>16</v>
      </c>
      <c r="G479" s="23" t="s">
        <v>1219</v>
      </c>
      <c r="H479" s="28" t="s">
        <v>3294</v>
      </c>
      <c r="I479" s="29"/>
      <c r="J479" s="27">
        <v>0.14799999999999999</v>
      </c>
      <c r="R479" s="4"/>
    </row>
    <row r="480" spans="1:18" s="1" customFormat="1" ht="12.75" x14ac:dyDescent="0.2">
      <c r="A480" s="23">
        <v>443</v>
      </c>
      <c r="B480" s="25" t="s">
        <v>3295</v>
      </c>
      <c r="C480" s="26" t="s">
        <v>3296</v>
      </c>
      <c r="D480" s="27">
        <v>0.20799999999999999</v>
      </c>
      <c r="E480" s="106" t="s">
        <v>3142</v>
      </c>
      <c r="F480" s="26" t="s">
        <v>16</v>
      </c>
      <c r="G480" s="23" t="s">
        <v>1219</v>
      </c>
      <c r="H480" s="28" t="s">
        <v>3297</v>
      </c>
      <c r="I480" s="29"/>
      <c r="J480" s="27">
        <v>0.20799999999999999</v>
      </c>
      <c r="R480" s="4"/>
    </row>
    <row r="481" spans="1:18" s="1" customFormat="1" ht="12.75" x14ac:dyDescent="0.2">
      <c r="A481" s="23">
        <v>444</v>
      </c>
      <c r="B481" s="25" t="s">
        <v>3298</v>
      </c>
      <c r="C481" s="26" t="s">
        <v>2654</v>
      </c>
      <c r="D481" s="27">
        <v>0.14899999999999999</v>
      </c>
      <c r="E481" s="106" t="s">
        <v>3142</v>
      </c>
      <c r="F481" s="26" t="s">
        <v>16</v>
      </c>
      <c r="G481" s="23" t="s">
        <v>1219</v>
      </c>
      <c r="H481" s="28" t="s">
        <v>3299</v>
      </c>
      <c r="I481" s="29"/>
      <c r="J481" s="27">
        <v>0.14899999999999999</v>
      </c>
      <c r="R481" s="4"/>
    </row>
    <row r="482" spans="1:18" s="1" customFormat="1" ht="12.75" x14ac:dyDescent="0.2">
      <c r="A482" s="132">
        <v>445</v>
      </c>
      <c r="B482" s="133" t="s">
        <v>3300</v>
      </c>
      <c r="C482" s="137" t="s">
        <v>3301</v>
      </c>
      <c r="D482" s="27">
        <f>0.027</f>
        <v>2.7E-2</v>
      </c>
      <c r="E482" s="134" t="s">
        <v>3142</v>
      </c>
      <c r="F482" s="137" t="s">
        <v>16</v>
      </c>
      <c r="G482" s="132" t="s">
        <v>819</v>
      </c>
      <c r="H482" s="28" t="s">
        <v>3302</v>
      </c>
      <c r="I482" s="29"/>
      <c r="J482" s="27">
        <f>0.027</f>
        <v>2.7E-2</v>
      </c>
      <c r="R482" s="4"/>
    </row>
    <row r="483" spans="1:18" s="1" customFormat="1" ht="12.75" x14ac:dyDescent="0.2">
      <c r="A483" s="132"/>
      <c r="B483" s="133"/>
      <c r="C483" s="137"/>
      <c r="D483" s="27">
        <v>0.44</v>
      </c>
      <c r="E483" s="134"/>
      <c r="F483" s="137"/>
      <c r="G483" s="132"/>
      <c r="H483" s="28" t="s">
        <v>3303</v>
      </c>
      <c r="I483" s="29"/>
      <c r="J483" s="27">
        <v>0.44</v>
      </c>
      <c r="R483" s="4"/>
    </row>
    <row r="484" spans="1:18" s="1" customFormat="1" ht="12.75" x14ac:dyDescent="0.2">
      <c r="A484" s="23">
        <v>446</v>
      </c>
      <c r="B484" s="25" t="s">
        <v>3304</v>
      </c>
      <c r="C484" s="26" t="s">
        <v>3305</v>
      </c>
      <c r="D484" s="27">
        <v>0.28599999999999998</v>
      </c>
      <c r="E484" s="106" t="s">
        <v>3142</v>
      </c>
      <c r="F484" s="26" t="s">
        <v>16</v>
      </c>
      <c r="G484" s="23" t="s">
        <v>1219</v>
      </c>
      <c r="H484" s="28" t="s">
        <v>3306</v>
      </c>
      <c r="I484" s="29"/>
      <c r="J484" s="27">
        <v>0.28599999999999998</v>
      </c>
      <c r="R484" s="4"/>
    </row>
    <row r="485" spans="1:18" s="1" customFormat="1" ht="12.75" x14ac:dyDescent="0.2">
      <c r="A485" s="23">
        <v>447</v>
      </c>
      <c r="B485" s="25" t="s">
        <v>3307</v>
      </c>
      <c r="C485" s="26" t="s">
        <v>3308</v>
      </c>
      <c r="D485" s="27">
        <v>0.13400000000000001</v>
      </c>
      <c r="E485" s="106" t="s">
        <v>3142</v>
      </c>
      <c r="F485" s="26" t="s">
        <v>16</v>
      </c>
      <c r="G485" s="23" t="s">
        <v>1219</v>
      </c>
      <c r="H485" s="28" t="s">
        <v>3309</v>
      </c>
      <c r="I485" s="29"/>
      <c r="J485" s="27">
        <v>0.13400000000000001</v>
      </c>
      <c r="R485" s="4"/>
    </row>
    <row r="486" spans="1:18" s="1" customFormat="1" ht="12.75" x14ac:dyDescent="0.2">
      <c r="A486" s="23">
        <v>448</v>
      </c>
      <c r="B486" s="25" t="s">
        <v>3310</v>
      </c>
      <c r="C486" s="26" t="s">
        <v>3311</v>
      </c>
      <c r="D486" s="27">
        <v>0.189</v>
      </c>
      <c r="E486" s="106" t="s">
        <v>3142</v>
      </c>
      <c r="F486" s="26" t="s">
        <v>16</v>
      </c>
      <c r="G486" s="23" t="s">
        <v>2163</v>
      </c>
      <c r="H486" s="28" t="s">
        <v>3312</v>
      </c>
      <c r="I486" s="29"/>
      <c r="J486" s="27">
        <v>0.189</v>
      </c>
      <c r="R486" s="4"/>
    </row>
    <row r="487" spans="1:18" s="1" customFormat="1" ht="12.75" x14ac:dyDescent="0.2">
      <c r="A487" s="23">
        <v>449</v>
      </c>
      <c r="B487" s="25" t="s">
        <v>3313</v>
      </c>
      <c r="C487" s="26" t="s">
        <v>3311</v>
      </c>
      <c r="D487" s="27">
        <v>0.14599999999999999</v>
      </c>
      <c r="E487" s="106" t="s">
        <v>3142</v>
      </c>
      <c r="F487" s="26" t="s">
        <v>16</v>
      </c>
      <c r="G487" s="23" t="s">
        <v>2163</v>
      </c>
      <c r="H487" s="28" t="s">
        <v>3314</v>
      </c>
      <c r="I487" s="29"/>
      <c r="J487" s="27">
        <v>0.14599999999999999</v>
      </c>
      <c r="R487" s="4"/>
    </row>
    <row r="488" spans="1:18" s="1" customFormat="1" ht="12.75" x14ac:dyDescent="0.2">
      <c r="A488" s="23">
        <v>450</v>
      </c>
      <c r="B488" s="25" t="s">
        <v>3315</v>
      </c>
      <c r="C488" s="26" t="s">
        <v>3316</v>
      </c>
      <c r="D488" s="27">
        <v>8.5999999999999993E-2</v>
      </c>
      <c r="E488" s="106" t="s">
        <v>3142</v>
      </c>
      <c r="F488" s="26" t="s">
        <v>16</v>
      </c>
      <c r="G488" s="23" t="s">
        <v>1219</v>
      </c>
      <c r="H488" s="28" t="s">
        <v>3317</v>
      </c>
      <c r="I488" s="29"/>
      <c r="J488" s="27">
        <v>8.5999999999999993E-2</v>
      </c>
      <c r="R488" s="4"/>
    </row>
    <row r="489" spans="1:18" s="1" customFormat="1" ht="25.5" x14ac:dyDescent="0.2">
      <c r="A489" s="23">
        <v>451</v>
      </c>
      <c r="B489" s="25" t="s">
        <v>3318</v>
      </c>
      <c r="C489" s="26" t="s">
        <v>3319</v>
      </c>
      <c r="D489" s="27">
        <f>0.444+0.431</f>
        <v>0.875</v>
      </c>
      <c r="E489" s="106" t="s">
        <v>3142</v>
      </c>
      <c r="F489" s="26" t="s">
        <v>16</v>
      </c>
      <c r="G489" s="23" t="s">
        <v>2396</v>
      </c>
      <c r="H489" s="28" t="s">
        <v>3320</v>
      </c>
      <c r="I489" s="29"/>
      <c r="J489" s="27">
        <f>0.444+0.431</f>
        <v>0.875</v>
      </c>
      <c r="R489" s="4"/>
    </row>
    <row r="490" spans="1:18" s="1" customFormat="1" ht="12.75" x14ac:dyDescent="0.2">
      <c r="A490" s="23">
        <v>452</v>
      </c>
      <c r="B490" s="25" t="s">
        <v>3321</v>
      </c>
      <c r="C490" s="26" t="s">
        <v>2635</v>
      </c>
      <c r="D490" s="27">
        <v>0.36899999999999999</v>
      </c>
      <c r="E490" s="106" t="s">
        <v>3142</v>
      </c>
      <c r="F490" s="26" t="s">
        <v>16</v>
      </c>
      <c r="G490" s="23" t="s">
        <v>1219</v>
      </c>
      <c r="H490" s="28" t="s">
        <v>3322</v>
      </c>
      <c r="I490" s="29"/>
      <c r="J490" s="27">
        <v>0.36899999999999999</v>
      </c>
      <c r="R490" s="4"/>
    </row>
    <row r="491" spans="1:18" s="1" customFormat="1" ht="12.75" x14ac:dyDescent="0.2">
      <c r="A491" s="23">
        <v>453</v>
      </c>
      <c r="B491" s="25" t="s">
        <v>3323</v>
      </c>
      <c r="C491" s="26" t="s">
        <v>3324</v>
      </c>
      <c r="D491" s="27">
        <v>0.27800000000000002</v>
      </c>
      <c r="E491" s="106" t="s">
        <v>3142</v>
      </c>
      <c r="F491" s="26" t="s">
        <v>16</v>
      </c>
      <c r="G491" s="23" t="s">
        <v>1219</v>
      </c>
      <c r="H491" s="28" t="s">
        <v>3325</v>
      </c>
      <c r="I491" s="29"/>
      <c r="J491" s="27">
        <v>0.27800000000000002</v>
      </c>
      <c r="R491" s="4"/>
    </row>
    <row r="492" spans="1:18" s="1" customFormat="1" ht="12.75" x14ac:dyDescent="0.2">
      <c r="A492" s="23">
        <v>454</v>
      </c>
      <c r="B492" s="25" t="s">
        <v>3326</v>
      </c>
      <c r="C492" s="26" t="s">
        <v>3327</v>
      </c>
      <c r="D492" s="27">
        <v>8.2000000000000003E-2</v>
      </c>
      <c r="E492" s="106" t="s">
        <v>3142</v>
      </c>
      <c r="F492" s="26" t="s">
        <v>16</v>
      </c>
      <c r="G492" s="23" t="s">
        <v>1219</v>
      </c>
      <c r="H492" s="28" t="s">
        <v>3328</v>
      </c>
      <c r="I492" s="29"/>
      <c r="J492" s="27">
        <v>8.2000000000000003E-2</v>
      </c>
      <c r="R492" s="4"/>
    </row>
    <row r="493" spans="1:18" s="1" customFormat="1" ht="12.75" x14ac:dyDescent="0.2">
      <c r="A493" s="23">
        <v>455</v>
      </c>
      <c r="B493" s="25" t="s">
        <v>3329</v>
      </c>
      <c r="C493" s="26" t="s">
        <v>3330</v>
      </c>
      <c r="D493" s="27">
        <v>0.217</v>
      </c>
      <c r="E493" s="106" t="s">
        <v>3142</v>
      </c>
      <c r="F493" s="26" t="s">
        <v>16</v>
      </c>
      <c r="G493" s="23" t="s">
        <v>819</v>
      </c>
      <c r="H493" s="28" t="s">
        <v>3331</v>
      </c>
      <c r="I493" s="29"/>
      <c r="J493" s="27">
        <v>0.217</v>
      </c>
      <c r="R493" s="4"/>
    </row>
    <row r="494" spans="1:18" s="1" customFormat="1" ht="12.75" x14ac:dyDescent="0.2">
      <c r="A494" s="23">
        <v>456</v>
      </c>
      <c r="B494" s="25" t="s">
        <v>3332</v>
      </c>
      <c r="C494" s="26" t="s">
        <v>3333</v>
      </c>
      <c r="D494" s="27">
        <v>0.189</v>
      </c>
      <c r="E494" s="106" t="s">
        <v>3142</v>
      </c>
      <c r="F494" s="26" t="s">
        <v>16</v>
      </c>
      <c r="G494" s="23" t="s">
        <v>819</v>
      </c>
      <c r="H494" s="28" t="s">
        <v>3334</v>
      </c>
      <c r="I494" s="29"/>
      <c r="J494" s="27">
        <v>0.189</v>
      </c>
      <c r="R494" s="4"/>
    </row>
    <row r="495" spans="1:18" s="1" customFormat="1" ht="12.75" x14ac:dyDescent="0.2">
      <c r="A495" s="23">
        <v>457</v>
      </c>
      <c r="B495" s="25" t="s">
        <v>3335</v>
      </c>
      <c r="C495" s="26" t="s">
        <v>2250</v>
      </c>
      <c r="D495" s="27">
        <v>0.39329999999999998</v>
      </c>
      <c r="E495" s="106" t="s">
        <v>3142</v>
      </c>
      <c r="F495" s="26" t="s">
        <v>16</v>
      </c>
      <c r="G495" s="23" t="s">
        <v>438</v>
      </c>
      <c r="H495" s="28" t="s">
        <v>3336</v>
      </c>
      <c r="I495" s="29"/>
      <c r="J495" s="27">
        <v>0.39329999999999998</v>
      </c>
      <c r="R495" s="4"/>
    </row>
    <row r="496" spans="1:18" s="1" customFormat="1" ht="12.75" x14ac:dyDescent="0.2">
      <c r="A496" s="23">
        <v>458</v>
      </c>
      <c r="B496" s="25" t="s">
        <v>3337</v>
      </c>
      <c r="C496" s="26" t="s">
        <v>2502</v>
      </c>
      <c r="D496" s="27">
        <v>0.36899999999999999</v>
      </c>
      <c r="E496" s="106" t="s">
        <v>3142</v>
      </c>
      <c r="F496" s="26" t="s">
        <v>16</v>
      </c>
      <c r="G496" s="23" t="s">
        <v>819</v>
      </c>
      <c r="H496" s="28" t="s">
        <v>3338</v>
      </c>
      <c r="I496" s="29"/>
      <c r="J496" s="27">
        <v>0.36899999999999999</v>
      </c>
      <c r="R496" s="4"/>
    </row>
    <row r="497" spans="1:18" s="1" customFormat="1" ht="12.75" x14ac:dyDescent="0.2">
      <c r="A497" s="23">
        <v>459</v>
      </c>
      <c r="B497" s="25" t="s">
        <v>3339</v>
      </c>
      <c r="C497" s="26" t="s">
        <v>3340</v>
      </c>
      <c r="D497" s="27">
        <v>0.57099999999999995</v>
      </c>
      <c r="E497" s="106" t="s">
        <v>3142</v>
      </c>
      <c r="F497" s="26" t="s">
        <v>16</v>
      </c>
      <c r="G497" s="23" t="s">
        <v>3341</v>
      </c>
      <c r="H497" s="28" t="s">
        <v>3342</v>
      </c>
      <c r="I497" s="29"/>
      <c r="J497" s="27">
        <v>0.57099999999999995</v>
      </c>
      <c r="R497" s="4"/>
    </row>
    <row r="498" spans="1:18" s="1" customFormat="1" ht="12.75" x14ac:dyDescent="0.2">
      <c r="A498" s="132">
        <v>460</v>
      </c>
      <c r="B498" s="133" t="s">
        <v>3343</v>
      </c>
      <c r="C498" s="137" t="s">
        <v>2259</v>
      </c>
      <c r="D498" s="27">
        <f>0.172</f>
        <v>0.17199999999999999</v>
      </c>
      <c r="E498" s="134" t="s">
        <v>3142</v>
      </c>
      <c r="F498" s="137" t="s">
        <v>16</v>
      </c>
      <c r="G498" s="132" t="s">
        <v>819</v>
      </c>
      <c r="H498" s="28" t="s">
        <v>3344</v>
      </c>
      <c r="I498" s="29"/>
      <c r="J498" s="27">
        <f>0.172</f>
        <v>0.17199999999999999</v>
      </c>
      <c r="R498" s="4"/>
    </row>
    <row r="499" spans="1:18" s="1" customFormat="1" ht="12.75" x14ac:dyDescent="0.2">
      <c r="A499" s="132"/>
      <c r="B499" s="133"/>
      <c r="C499" s="137"/>
      <c r="D499" s="27">
        <v>0.216</v>
      </c>
      <c r="E499" s="134"/>
      <c r="F499" s="137"/>
      <c r="G499" s="132"/>
      <c r="H499" s="28" t="s">
        <v>3345</v>
      </c>
      <c r="I499" s="29"/>
      <c r="J499" s="27">
        <v>0.216</v>
      </c>
      <c r="R499" s="4"/>
    </row>
    <row r="500" spans="1:18" s="1" customFormat="1" ht="12.75" x14ac:dyDescent="0.2">
      <c r="A500" s="132">
        <v>461</v>
      </c>
      <c r="B500" s="133" t="s">
        <v>3346</v>
      </c>
      <c r="C500" s="137" t="s">
        <v>3347</v>
      </c>
      <c r="D500" s="27">
        <f>0.126</f>
        <v>0.126</v>
      </c>
      <c r="E500" s="134" t="s">
        <v>3142</v>
      </c>
      <c r="F500" s="133" t="s">
        <v>16</v>
      </c>
      <c r="G500" s="132" t="s">
        <v>819</v>
      </c>
      <c r="H500" s="28" t="s">
        <v>3348</v>
      </c>
      <c r="I500" s="29"/>
      <c r="J500" s="27">
        <f>0.126</f>
        <v>0.126</v>
      </c>
      <c r="R500" s="4"/>
    </row>
    <row r="501" spans="1:18" s="1" customFormat="1" ht="12.75" x14ac:dyDescent="0.2">
      <c r="A501" s="132"/>
      <c r="B501" s="133"/>
      <c r="C501" s="137"/>
      <c r="D501" s="27">
        <v>0.17299999999999999</v>
      </c>
      <c r="E501" s="134"/>
      <c r="F501" s="133"/>
      <c r="G501" s="132"/>
      <c r="H501" s="47" t="s">
        <v>3349</v>
      </c>
      <c r="I501" s="29"/>
      <c r="J501" s="27">
        <v>0.17299999999999999</v>
      </c>
      <c r="R501" s="4"/>
    </row>
    <row r="502" spans="1:18" s="1" customFormat="1" ht="12.75" x14ac:dyDescent="0.2">
      <c r="A502" s="23">
        <v>462</v>
      </c>
      <c r="B502" s="25" t="s">
        <v>3350</v>
      </c>
      <c r="C502" s="26" t="s">
        <v>2521</v>
      </c>
      <c r="D502" s="27">
        <v>0.29199999999999998</v>
      </c>
      <c r="E502" s="106" t="s">
        <v>3142</v>
      </c>
      <c r="F502" s="26" t="s">
        <v>16</v>
      </c>
      <c r="G502" s="23" t="s">
        <v>819</v>
      </c>
      <c r="H502" s="28" t="s">
        <v>3351</v>
      </c>
      <c r="I502" s="29"/>
      <c r="J502" s="27">
        <v>0.29199999999999998</v>
      </c>
      <c r="R502" s="4"/>
    </row>
    <row r="503" spans="1:18" s="1" customFormat="1" ht="12.75" x14ac:dyDescent="0.2">
      <c r="A503" s="23">
        <v>463</v>
      </c>
      <c r="B503" s="25" t="s">
        <v>3352</v>
      </c>
      <c r="C503" s="26" t="s">
        <v>3353</v>
      </c>
      <c r="D503" s="27">
        <v>0.19170000000000001</v>
      </c>
      <c r="E503" s="106" t="s">
        <v>3142</v>
      </c>
      <c r="F503" s="26" t="s">
        <v>16</v>
      </c>
      <c r="G503" s="23" t="s">
        <v>2163</v>
      </c>
      <c r="H503" s="28" t="s">
        <v>3354</v>
      </c>
      <c r="I503" s="29"/>
      <c r="J503" s="27">
        <v>0.19170000000000001</v>
      </c>
      <c r="R503" s="4"/>
    </row>
    <row r="504" spans="1:18" s="1" customFormat="1" ht="12.75" x14ac:dyDescent="0.2">
      <c r="A504" s="23">
        <v>464</v>
      </c>
      <c r="B504" s="25" t="s">
        <v>3355</v>
      </c>
      <c r="C504" s="26" t="s">
        <v>2259</v>
      </c>
      <c r="D504" s="27">
        <v>0.26700000000000002</v>
      </c>
      <c r="E504" s="106" t="s">
        <v>3142</v>
      </c>
      <c r="F504" s="26" t="s">
        <v>16</v>
      </c>
      <c r="G504" s="23" t="s">
        <v>2163</v>
      </c>
      <c r="H504" s="28"/>
      <c r="I504" s="29"/>
      <c r="J504" s="27">
        <v>0.26700000000000002</v>
      </c>
      <c r="R504" s="4"/>
    </row>
    <row r="505" spans="1:18" s="1" customFormat="1" ht="12.75" x14ac:dyDescent="0.2">
      <c r="A505" s="23">
        <v>465</v>
      </c>
      <c r="B505" s="25" t="s">
        <v>3356</v>
      </c>
      <c r="C505" s="26" t="s">
        <v>3357</v>
      </c>
      <c r="D505" s="27">
        <v>0.23499999999999999</v>
      </c>
      <c r="E505" s="106" t="s">
        <v>3142</v>
      </c>
      <c r="F505" s="26" t="s">
        <v>16</v>
      </c>
      <c r="G505" s="23" t="s">
        <v>1219</v>
      </c>
      <c r="H505" s="28" t="s">
        <v>3358</v>
      </c>
      <c r="I505" s="29"/>
      <c r="J505" s="27">
        <v>0.23499999999999999</v>
      </c>
      <c r="R505" s="4"/>
    </row>
    <row r="506" spans="1:18" s="1" customFormat="1" ht="12.75" x14ac:dyDescent="0.2">
      <c r="A506" s="23">
        <v>466</v>
      </c>
      <c r="B506" s="25" t="s">
        <v>3359</v>
      </c>
      <c r="C506" s="26" t="s">
        <v>3360</v>
      </c>
      <c r="D506" s="27">
        <v>0.40600000000000003</v>
      </c>
      <c r="E506" s="106" t="s">
        <v>3142</v>
      </c>
      <c r="F506" s="26" t="s">
        <v>16</v>
      </c>
      <c r="G506" s="23" t="s">
        <v>1219</v>
      </c>
      <c r="H506" s="28" t="s">
        <v>3361</v>
      </c>
      <c r="I506" s="29"/>
      <c r="J506" s="27">
        <v>0.40600000000000003</v>
      </c>
      <c r="R506" s="4"/>
    </row>
    <row r="507" spans="1:18" s="1" customFormat="1" ht="12.75" x14ac:dyDescent="0.2">
      <c r="A507" s="23">
        <v>467</v>
      </c>
      <c r="B507" s="25" t="s">
        <v>3362</v>
      </c>
      <c r="C507" s="26" t="s">
        <v>3363</v>
      </c>
      <c r="D507" s="27">
        <v>0.22900000000000001</v>
      </c>
      <c r="E507" s="106" t="s">
        <v>3142</v>
      </c>
      <c r="F507" s="26" t="s">
        <v>16</v>
      </c>
      <c r="G507" s="23" t="s">
        <v>1219</v>
      </c>
      <c r="H507" s="28" t="s">
        <v>3364</v>
      </c>
      <c r="I507" s="29"/>
      <c r="J507" s="27">
        <v>0.22900000000000001</v>
      </c>
      <c r="R507" s="4"/>
    </row>
    <row r="508" spans="1:18" s="1" customFormat="1" ht="12.75" x14ac:dyDescent="0.2">
      <c r="A508" s="23">
        <v>468</v>
      </c>
      <c r="B508" s="25" t="s">
        <v>3365</v>
      </c>
      <c r="C508" s="26" t="s">
        <v>3031</v>
      </c>
      <c r="D508" s="27">
        <v>0.60399999999999998</v>
      </c>
      <c r="E508" s="106" t="s">
        <v>3142</v>
      </c>
      <c r="F508" s="26" t="s">
        <v>16</v>
      </c>
      <c r="G508" s="23" t="s">
        <v>2396</v>
      </c>
      <c r="H508" s="28" t="s">
        <v>3366</v>
      </c>
      <c r="I508" s="29"/>
      <c r="J508" s="27">
        <v>0.60399999999999998</v>
      </c>
      <c r="R508" s="4"/>
    </row>
    <row r="509" spans="1:18" s="1" customFormat="1" ht="12.75" x14ac:dyDescent="0.2">
      <c r="A509" s="23">
        <v>469</v>
      </c>
      <c r="B509" s="25" t="s">
        <v>3367</v>
      </c>
      <c r="C509" s="26" t="s">
        <v>3368</v>
      </c>
      <c r="D509" s="27">
        <v>0.877</v>
      </c>
      <c r="E509" s="106" t="s">
        <v>3142</v>
      </c>
      <c r="F509" s="26" t="s">
        <v>16</v>
      </c>
      <c r="G509" s="23" t="s">
        <v>3341</v>
      </c>
      <c r="H509" s="28" t="s">
        <v>3369</v>
      </c>
      <c r="I509" s="29"/>
      <c r="J509" s="27">
        <v>0.877</v>
      </c>
      <c r="R509" s="4"/>
    </row>
    <row r="510" spans="1:18" s="1" customFormat="1" ht="12.75" x14ac:dyDescent="0.2">
      <c r="A510" s="23">
        <v>470</v>
      </c>
      <c r="B510" s="25" t="s">
        <v>3370</v>
      </c>
      <c r="C510" s="26" t="s">
        <v>3371</v>
      </c>
      <c r="D510" s="27">
        <v>0.53879999999999995</v>
      </c>
      <c r="E510" s="106" t="s">
        <v>3142</v>
      </c>
      <c r="F510" s="26" t="s">
        <v>16</v>
      </c>
      <c r="G510" s="23" t="s">
        <v>438</v>
      </c>
      <c r="H510" s="28" t="s">
        <v>3372</v>
      </c>
      <c r="I510" s="29"/>
      <c r="J510" s="27">
        <v>0.53879999999999995</v>
      </c>
      <c r="R510" s="4"/>
    </row>
    <row r="511" spans="1:18" s="1" customFormat="1" ht="12.75" x14ac:dyDescent="0.2">
      <c r="A511" s="132">
        <v>471</v>
      </c>
      <c r="B511" s="133" t="s">
        <v>3373</v>
      </c>
      <c r="C511" s="137" t="s">
        <v>3374</v>
      </c>
      <c r="D511" s="27">
        <f>0.068</f>
        <v>6.8000000000000005E-2</v>
      </c>
      <c r="E511" s="134" t="s">
        <v>3142</v>
      </c>
      <c r="F511" s="137" t="s">
        <v>16</v>
      </c>
      <c r="G511" s="132" t="s">
        <v>819</v>
      </c>
      <c r="H511" s="28" t="s">
        <v>3375</v>
      </c>
      <c r="I511" s="29"/>
      <c r="J511" s="27">
        <f>0.068</f>
        <v>6.8000000000000005E-2</v>
      </c>
      <c r="R511" s="4"/>
    </row>
    <row r="512" spans="1:18" s="1" customFormat="1" ht="12.75" x14ac:dyDescent="0.2">
      <c r="A512" s="132"/>
      <c r="B512" s="133"/>
      <c r="C512" s="137"/>
      <c r="D512" s="27">
        <v>0.34499999999999997</v>
      </c>
      <c r="E512" s="134"/>
      <c r="F512" s="137"/>
      <c r="G512" s="132"/>
      <c r="H512" s="28" t="s">
        <v>3376</v>
      </c>
      <c r="I512" s="29"/>
      <c r="J512" s="27">
        <v>0.34499999999999997</v>
      </c>
      <c r="R512" s="4"/>
    </row>
    <row r="513" spans="1:18" s="1" customFormat="1" ht="12.75" x14ac:dyDescent="0.2">
      <c r="A513" s="132">
        <v>472</v>
      </c>
      <c r="B513" s="133" t="s">
        <v>3377</v>
      </c>
      <c r="C513" s="137" t="s">
        <v>3378</v>
      </c>
      <c r="D513" s="27">
        <f>0.135</f>
        <v>0.13500000000000001</v>
      </c>
      <c r="E513" s="134" t="s">
        <v>3142</v>
      </c>
      <c r="F513" s="137" t="s">
        <v>16</v>
      </c>
      <c r="G513" s="132" t="s">
        <v>819</v>
      </c>
      <c r="H513" s="28" t="s">
        <v>3379</v>
      </c>
      <c r="I513" s="29"/>
      <c r="J513" s="27">
        <f>0.135</f>
        <v>0.13500000000000001</v>
      </c>
      <c r="R513" s="4"/>
    </row>
    <row r="514" spans="1:18" s="1" customFormat="1" ht="12.75" x14ac:dyDescent="0.2">
      <c r="A514" s="132"/>
      <c r="B514" s="133"/>
      <c r="C514" s="137"/>
      <c r="D514" s="27">
        <v>0.14899999999999999</v>
      </c>
      <c r="E514" s="134"/>
      <c r="F514" s="137"/>
      <c r="G514" s="132"/>
      <c r="H514" s="28" t="s">
        <v>3380</v>
      </c>
      <c r="I514" s="29"/>
      <c r="J514" s="27">
        <v>0.14899999999999999</v>
      </c>
      <c r="R514" s="4"/>
    </row>
    <row r="515" spans="1:18" s="1" customFormat="1" ht="12.75" x14ac:dyDescent="0.2">
      <c r="A515" s="132"/>
      <c r="B515" s="133"/>
      <c r="C515" s="137"/>
      <c r="D515" s="27">
        <v>0.17699999999999999</v>
      </c>
      <c r="E515" s="134"/>
      <c r="F515" s="137"/>
      <c r="G515" s="132"/>
      <c r="H515" s="28" t="s">
        <v>3381</v>
      </c>
      <c r="I515" s="29"/>
      <c r="J515" s="27">
        <v>0.17699999999999999</v>
      </c>
      <c r="R515" s="4"/>
    </row>
    <row r="516" spans="1:18" s="1" customFormat="1" ht="12.75" x14ac:dyDescent="0.2">
      <c r="A516" s="132"/>
      <c r="B516" s="133"/>
      <c r="C516" s="137"/>
      <c r="D516" s="27">
        <f>0.14</f>
        <v>0.14000000000000001</v>
      </c>
      <c r="E516" s="134"/>
      <c r="F516" s="137"/>
      <c r="G516" s="132"/>
      <c r="H516" s="28" t="s">
        <v>3382</v>
      </c>
      <c r="I516" s="29"/>
      <c r="J516" s="27">
        <f>0.14</f>
        <v>0.14000000000000001</v>
      </c>
      <c r="R516" s="4"/>
    </row>
    <row r="517" spans="1:18" s="1" customFormat="1" ht="12.75" x14ac:dyDescent="0.2">
      <c r="A517" s="132">
        <v>473</v>
      </c>
      <c r="B517" s="133" t="s">
        <v>3383</v>
      </c>
      <c r="C517" s="137" t="s">
        <v>3384</v>
      </c>
      <c r="D517" s="27">
        <v>0.14199999999999999</v>
      </c>
      <c r="E517" s="134" t="s">
        <v>3142</v>
      </c>
      <c r="F517" s="137" t="s">
        <v>16</v>
      </c>
      <c r="G517" s="132" t="s">
        <v>819</v>
      </c>
      <c r="H517" s="28" t="s">
        <v>3385</v>
      </c>
      <c r="I517" s="29"/>
      <c r="J517" s="27">
        <v>0.14199999999999999</v>
      </c>
      <c r="R517" s="4"/>
    </row>
    <row r="518" spans="1:18" s="1" customFormat="1" ht="12.75" x14ac:dyDescent="0.2">
      <c r="A518" s="132"/>
      <c r="B518" s="133"/>
      <c r="C518" s="137"/>
      <c r="D518" s="27">
        <v>0.17199999999999999</v>
      </c>
      <c r="E518" s="134"/>
      <c r="F518" s="137"/>
      <c r="G518" s="132"/>
      <c r="H518" s="28" t="s">
        <v>3386</v>
      </c>
      <c r="I518" s="29"/>
      <c r="J518" s="27">
        <v>0.17199999999999999</v>
      </c>
      <c r="R518" s="4"/>
    </row>
    <row r="519" spans="1:18" s="1" customFormat="1" ht="12.75" x14ac:dyDescent="0.2">
      <c r="A519" s="132"/>
      <c r="B519" s="133"/>
      <c r="C519" s="137"/>
      <c r="D519" s="27">
        <v>0.158</v>
      </c>
      <c r="E519" s="134"/>
      <c r="F519" s="137"/>
      <c r="G519" s="132"/>
      <c r="H519" s="28" t="s">
        <v>3387</v>
      </c>
      <c r="I519" s="29"/>
      <c r="J519" s="27">
        <v>0.158</v>
      </c>
      <c r="R519" s="4"/>
    </row>
    <row r="520" spans="1:18" s="1" customFormat="1" ht="12.75" x14ac:dyDescent="0.2">
      <c r="A520" s="132"/>
      <c r="B520" s="133"/>
      <c r="C520" s="137"/>
      <c r="D520" s="27">
        <f>0.066</f>
        <v>6.6000000000000003E-2</v>
      </c>
      <c r="E520" s="134"/>
      <c r="F520" s="137"/>
      <c r="G520" s="132"/>
      <c r="H520" s="28" t="s">
        <v>3388</v>
      </c>
      <c r="I520" s="29"/>
      <c r="J520" s="27">
        <f>0.066</f>
        <v>6.6000000000000003E-2</v>
      </c>
      <c r="R520" s="4"/>
    </row>
    <row r="521" spans="1:18" s="1" customFormat="1" ht="12.75" x14ac:dyDescent="0.2">
      <c r="A521" s="132">
        <v>474</v>
      </c>
      <c r="B521" s="133" t="s">
        <v>3389</v>
      </c>
      <c r="C521" s="137" t="s">
        <v>3390</v>
      </c>
      <c r="D521" s="27">
        <v>0.39600000000000002</v>
      </c>
      <c r="E521" s="134" t="s">
        <v>3142</v>
      </c>
      <c r="F521" s="137" t="s">
        <v>16</v>
      </c>
      <c r="G521" s="132" t="s">
        <v>819</v>
      </c>
      <c r="H521" s="28" t="s">
        <v>3391</v>
      </c>
      <c r="I521" s="29"/>
      <c r="J521" s="27">
        <v>0.39600000000000002</v>
      </c>
      <c r="R521" s="4"/>
    </row>
    <row r="522" spans="1:18" s="1" customFormat="1" ht="12.75" x14ac:dyDescent="0.2">
      <c r="A522" s="132"/>
      <c r="B522" s="133"/>
      <c r="C522" s="137"/>
      <c r="D522" s="27">
        <v>0.33200000000000002</v>
      </c>
      <c r="E522" s="134"/>
      <c r="F522" s="137"/>
      <c r="G522" s="132"/>
      <c r="H522" s="28" t="s">
        <v>3392</v>
      </c>
      <c r="I522" s="29"/>
      <c r="J522" s="27">
        <v>0.33200000000000002</v>
      </c>
      <c r="R522" s="4"/>
    </row>
    <row r="523" spans="1:18" s="1" customFormat="1" ht="12.75" x14ac:dyDescent="0.2">
      <c r="A523" s="132"/>
      <c r="B523" s="133"/>
      <c r="C523" s="137"/>
      <c r="D523" s="27">
        <f>0.138</f>
        <v>0.13800000000000001</v>
      </c>
      <c r="E523" s="134"/>
      <c r="F523" s="137"/>
      <c r="G523" s="132"/>
      <c r="H523" s="28" t="s">
        <v>3393</v>
      </c>
      <c r="I523" s="29"/>
      <c r="J523" s="27">
        <f>0.138</f>
        <v>0.13800000000000001</v>
      </c>
      <c r="R523" s="4"/>
    </row>
    <row r="524" spans="1:18" s="1" customFormat="1" ht="12.75" x14ac:dyDescent="0.2">
      <c r="A524" s="23">
        <v>475</v>
      </c>
      <c r="B524" s="25" t="s">
        <v>3394</v>
      </c>
      <c r="C524" s="26" t="s">
        <v>3395</v>
      </c>
      <c r="D524" s="27">
        <v>0.10299999999999999</v>
      </c>
      <c r="E524" s="106" t="s">
        <v>3142</v>
      </c>
      <c r="F524" s="26" t="s">
        <v>16</v>
      </c>
      <c r="G524" s="23" t="s">
        <v>819</v>
      </c>
      <c r="H524" s="28" t="s">
        <v>3396</v>
      </c>
      <c r="I524" s="29"/>
      <c r="J524" s="27">
        <v>0.10299999999999999</v>
      </c>
      <c r="R524" s="4"/>
    </row>
    <row r="525" spans="1:18" s="1" customFormat="1" ht="12.75" x14ac:dyDescent="0.2">
      <c r="A525" s="23">
        <v>476</v>
      </c>
      <c r="B525" s="25" t="s">
        <v>3397</v>
      </c>
      <c r="C525" s="26" t="s">
        <v>3398</v>
      </c>
      <c r="D525" s="27">
        <v>0.48</v>
      </c>
      <c r="E525" s="106" t="s">
        <v>3142</v>
      </c>
      <c r="F525" s="26" t="s">
        <v>16</v>
      </c>
      <c r="G525" s="23" t="s">
        <v>438</v>
      </c>
      <c r="H525" s="28" t="s">
        <v>3399</v>
      </c>
      <c r="I525" s="29"/>
      <c r="J525" s="27">
        <v>0.48</v>
      </c>
      <c r="R525" s="4"/>
    </row>
    <row r="526" spans="1:18" s="1" customFormat="1" ht="12.75" x14ac:dyDescent="0.2">
      <c r="A526" s="132">
        <v>477</v>
      </c>
      <c r="B526" s="133" t="s">
        <v>3400</v>
      </c>
      <c r="C526" s="137" t="s">
        <v>3401</v>
      </c>
      <c r="D526" s="27">
        <f>0.606-0.265</f>
        <v>0.34099999999999997</v>
      </c>
      <c r="E526" s="134" t="s">
        <v>3142</v>
      </c>
      <c r="F526" s="137" t="s">
        <v>16</v>
      </c>
      <c r="G526" s="132" t="s">
        <v>819</v>
      </c>
      <c r="H526" s="28"/>
      <c r="I526" s="29"/>
      <c r="J526" s="27">
        <f>0.606-0.265</f>
        <v>0.34099999999999997</v>
      </c>
      <c r="R526" s="4"/>
    </row>
    <row r="527" spans="1:18" s="1" customFormat="1" ht="12.75" x14ac:dyDescent="0.2">
      <c r="A527" s="132"/>
      <c r="B527" s="133"/>
      <c r="C527" s="137"/>
      <c r="D527" s="27">
        <v>0.26500000000000001</v>
      </c>
      <c r="E527" s="134"/>
      <c r="F527" s="137"/>
      <c r="G527" s="132"/>
      <c r="H527" s="28" t="s">
        <v>3402</v>
      </c>
      <c r="I527" s="29"/>
      <c r="J527" s="27">
        <v>0.26500000000000001</v>
      </c>
      <c r="R527" s="4"/>
    </row>
    <row r="528" spans="1:18" s="1" customFormat="1" ht="12.75" x14ac:dyDescent="0.2">
      <c r="A528" s="23">
        <v>478</v>
      </c>
      <c r="B528" s="25" t="s">
        <v>3403</v>
      </c>
      <c r="C528" s="26" t="s">
        <v>3404</v>
      </c>
      <c r="D528" s="27">
        <v>0.4007</v>
      </c>
      <c r="E528" s="106" t="s">
        <v>3142</v>
      </c>
      <c r="F528" s="26" t="s">
        <v>16</v>
      </c>
      <c r="G528" s="23" t="s">
        <v>438</v>
      </c>
      <c r="H528" s="28" t="s">
        <v>3405</v>
      </c>
      <c r="I528" s="29"/>
      <c r="J528" s="27">
        <v>0.4007</v>
      </c>
      <c r="R528" s="4"/>
    </row>
    <row r="529" spans="1:18" s="1" customFormat="1" ht="12.75" x14ac:dyDescent="0.2">
      <c r="A529" s="23">
        <v>479</v>
      </c>
      <c r="B529" s="25" t="s">
        <v>3406</v>
      </c>
      <c r="C529" s="26" t="s">
        <v>3407</v>
      </c>
      <c r="D529" s="27">
        <v>0.19700000000000001</v>
      </c>
      <c r="E529" s="106" t="s">
        <v>3142</v>
      </c>
      <c r="F529" s="26" t="s">
        <v>16</v>
      </c>
      <c r="G529" s="23" t="s">
        <v>438</v>
      </c>
      <c r="H529" s="28"/>
      <c r="I529" s="29"/>
      <c r="J529" s="27">
        <v>0.19700000000000001</v>
      </c>
      <c r="R529" s="4"/>
    </row>
    <row r="530" spans="1:18" s="1" customFormat="1" ht="12.75" x14ac:dyDescent="0.2">
      <c r="A530" s="23">
        <v>480</v>
      </c>
      <c r="B530" s="25" t="s">
        <v>3408</v>
      </c>
      <c r="C530" s="26" t="s">
        <v>2225</v>
      </c>
      <c r="D530" s="27">
        <v>1.1080000000000001</v>
      </c>
      <c r="E530" s="106" t="s">
        <v>3142</v>
      </c>
      <c r="F530" s="26" t="s">
        <v>16</v>
      </c>
      <c r="G530" s="23" t="s">
        <v>819</v>
      </c>
      <c r="H530" s="28" t="s">
        <v>3409</v>
      </c>
      <c r="I530" s="29"/>
      <c r="J530" s="27">
        <v>1.1080000000000001</v>
      </c>
      <c r="R530" s="4"/>
    </row>
    <row r="531" spans="1:18" s="1" customFormat="1" ht="12.75" x14ac:dyDescent="0.2">
      <c r="A531" s="23">
        <v>482</v>
      </c>
      <c r="B531" s="25" t="s">
        <v>3411</v>
      </c>
      <c r="C531" s="26" t="s">
        <v>3412</v>
      </c>
      <c r="D531" s="27">
        <v>0.255</v>
      </c>
      <c r="E531" s="106" t="s">
        <v>3142</v>
      </c>
      <c r="F531" s="26" t="s">
        <v>16</v>
      </c>
      <c r="G531" s="23" t="s">
        <v>819</v>
      </c>
      <c r="H531" s="28" t="s">
        <v>3413</v>
      </c>
      <c r="I531" s="29"/>
      <c r="J531" s="27">
        <v>0.255</v>
      </c>
      <c r="R531" s="4"/>
    </row>
    <row r="532" spans="1:18" s="1" customFormat="1" ht="12.75" x14ac:dyDescent="0.2">
      <c r="A532" s="23">
        <v>483</v>
      </c>
      <c r="B532" s="25" t="s">
        <v>3414</v>
      </c>
      <c r="C532" s="26" t="s">
        <v>2169</v>
      </c>
      <c r="D532" s="27">
        <v>0.31</v>
      </c>
      <c r="E532" s="106" t="s">
        <v>3142</v>
      </c>
      <c r="F532" s="26" t="s">
        <v>16</v>
      </c>
      <c r="G532" s="23" t="s">
        <v>819</v>
      </c>
      <c r="H532" s="28" t="s">
        <v>3415</v>
      </c>
      <c r="I532" s="29"/>
      <c r="J532" s="27">
        <v>0.31</v>
      </c>
      <c r="R532" s="4"/>
    </row>
    <row r="533" spans="1:18" s="1" customFormat="1" ht="12.75" x14ac:dyDescent="0.2">
      <c r="A533" s="23">
        <v>484</v>
      </c>
      <c r="B533" s="25" t="s">
        <v>3416</v>
      </c>
      <c r="C533" s="26" t="s">
        <v>2274</v>
      </c>
      <c r="D533" s="27">
        <v>0.13900000000000001</v>
      </c>
      <c r="E533" s="106" t="s">
        <v>3142</v>
      </c>
      <c r="F533" s="26" t="s">
        <v>16</v>
      </c>
      <c r="G533" s="23" t="s">
        <v>819</v>
      </c>
      <c r="H533" s="28" t="s">
        <v>3417</v>
      </c>
      <c r="I533" s="29"/>
      <c r="J533" s="27">
        <v>0.13900000000000001</v>
      </c>
      <c r="R533" s="4"/>
    </row>
    <row r="534" spans="1:18" s="1" customFormat="1" ht="12.75" x14ac:dyDescent="0.2">
      <c r="A534" s="23">
        <v>485</v>
      </c>
      <c r="B534" s="25" t="s">
        <v>3418</v>
      </c>
      <c r="C534" s="26" t="s">
        <v>2221</v>
      </c>
      <c r="D534" s="27">
        <v>0.14199999999999999</v>
      </c>
      <c r="E534" s="106" t="s">
        <v>3142</v>
      </c>
      <c r="F534" s="26" t="s">
        <v>16</v>
      </c>
      <c r="G534" s="23" t="s">
        <v>819</v>
      </c>
      <c r="H534" s="28" t="s">
        <v>3419</v>
      </c>
      <c r="I534" s="29"/>
      <c r="J534" s="27">
        <v>0.14199999999999999</v>
      </c>
      <c r="R534" s="4"/>
    </row>
    <row r="535" spans="1:18" s="1" customFormat="1" ht="12.75" x14ac:dyDescent="0.2">
      <c r="A535" s="23">
        <v>486</v>
      </c>
      <c r="B535" s="25" t="s">
        <v>3420</v>
      </c>
      <c r="C535" s="26" t="s">
        <v>3421</v>
      </c>
      <c r="D535" s="27">
        <v>0.26800000000000002</v>
      </c>
      <c r="E535" s="106" t="s">
        <v>3142</v>
      </c>
      <c r="F535" s="26" t="s">
        <v>16</v>
      </c>
      <c r="G535" s="23" t="s">
        <v>819</v>
      </c>
      <c r="H535" s="28" t="s">
        <v>3422</v>
      </c>
      <c r="I535" s="29"/>
      <c r="J535" s="27">
        <v>0.26800000000000002</v>
      </c>
      <c r="R535" s="4"/>
    </row>
    <row r="536" spans="1:18" s="1" customFormat="1" ht="12.75" x14ac:dyDescent="0.2">
      <c r="A536" s="23">
        <v>487</v>
      </c>
      <c r="B536" s="25" t="s">
        <v>3423</v>
      </c>
      <c r="C536" s="26" t="s">
        <v>2218</v>
      </c>
      <c r="D536" s="27">
        <v>0.44</v>
      </c>
      <c r="E536" s="106" t="s">
        <v>3142</v>
      </c>
      <c r="F536" s="26" t="s">
        <v>16</v>
      </c>
      <c r="G536" s="23" t="s">
        <v>819</v>
      </c>
      <c r="H536" s="28" t="s">
        <v>3424</v>
      </c>
      <c r="I536" s="29"/>
      <c r="J536" s="27">
        <v>0.44</v>
      </c>
      <c r="R536" s="4"/>
    </row>
    <row r="537" spans="1:18" s="1" customFormat="1" ht="12.75" x14ac:dyDescent="0.2">
      <c r="A537" s="23">
        <v>488</v>
      </c>
      <c r="B537" s="25" t="s">
        <v>3425</v>
      </c>
      <c r="C537" s="26" t="s">
        <v>3426</v>
      </c>
      <c r="D537" s="27">
        <v>0.48060000000000003</v>
      </c>
      <c r="E537" s="106" t="s">
        <v>3142</v>
      </c>
      <c r="F537" s="26" t="s">
        <v>16</v>
      </c>
      <c r="G537" s="23" t="s">
        <v>2163</v>
      </c>
      <c r="H537" s="28" t="s">
        <v>3427</v>
      </c>
      <c r="I537" s="29"/>
      <c r="J537" s="27">
        <v>0.48060000000000003</v>
      </c>
      <c r="R537" s="4"/>
    </row>
    <row r="538" spans="1:18" s="1" customFormat="1" ht="12.75" x14ac:dyDescent="0.2">
      <c r="A538" s="23">
        <v>489</v>
      </c>
      <c r="B538" s="25" t="s">
        <v>3428</v>
      </c>
      <c r="C538" s="26" t="s">
        <v>3429</v>
      </c>
      <c r="D538" s="27">
        <v>0.34</v>
      </c>
      <c r="E538" s="106" t="s">
        <v>3142</v>
      </c>
      <c r="F538" s="26" t="s">
        <v>16</v>
      </c>
      <c r="G538" s="39" t="s">
        <v>819</v>
      </c>
      <c r="H538" s="28" t="s">
        <v>3430</v>
      </c>
      <c r="I538" s="29"/>
      <c r="J538" s="27">
        <v>0.34</v>
      </c>
      <c r="R538" s="4"/>
    </row>
    <row r="539" spans="1:18" s="1" customFormat="1" ht="12.75" x14ac:dyDescent="0.2">
      <c r="A539" s="23">
        <v>490</v>
      </c>
      <c r="B539" s="25" t="s">
        <v>3431</v>
      </c>
      <c r="C539" s="26" t="s">
        <v>2442</v>
      </c>
      <c r="D539" s="27">
        <v>0.152</v>
      </c>
      <c r="E539" s="106" t="s">
        <v>3142</v>
      </c>
      <c r="F539" s="26" t="s">
        <v>16</v>
      </c>
      <c r="G539" s="39" t="s">
        <v>819</v>
      </c>
      <c r="H539" s="28" t="s">
        <v>3432</v>
      </c>
      <c r="I539" s="29"/>
      <c r="J539" s="27">
        <v>0.152</v>
      </c>
      <c r="R539" s="4"/>
    </row>
    <row r="540" spans="1:18" s="1" customFormat="1" ht="12.75" x14ac:dyDescent="0.2">
      <c r="A540" s="23">
        <v>491</v>
      </c>
      <c r="B540" s="25" t="s">
        <v>3433</v>
      </c>
      <c r="C540" s="26" t="s">
        <v>3434</v>
      </c>
      <c r="D540" s="27">
        <f>0.141</f>
        <v>0.14099999999999999</v>
      </c>
      <c r="E540" s="106" t="s">
        <v>3142</v>
      </c>
      <c r="F540" s="26" t="s">
        <v>16</v>
      </c>
      <c r="G540" s="39" t="s">
        <v>819</v>
      </c>
      <c r="H540" s="28" t="s">
        <v>3435</v>
      </c>
      <c r="I540" s="29"/>
      <c r="J540" s="27">
        <f>0.141</f>
        <v>0.14099999999999999</v>
      </c>
      <c r="R540" s="4"/>
    </row>
    <row r="541" spans="1:18" s="1" customFormat="1" ht="12.75" x14ac:dyDescent="0.2">
      <c r="A541" s="23">
        <v>492</v>
      </c>
      <c r="B541" s="25" t="s">
        <v>3436</v>
      </c>
      <c r="C541" s="26" t="s">
        <v>3437</v>
      </c>
      <c r="D541" s="27">
        <v>0.38200000000000001</v>
      </c>
      <c r="E541" s="106" t="s">
        <v>3142</v>
      </c>
      <c r="F541" s="26" t="s">
        <v>16</v>
      </c>
      <c r="G541" s="39" t="s">
        <v>2163</v>
      </c>
      <c r="H541" s="28" t="s">
        <v>3438</v>
      </c>
      <c r="I541" s="29"/>
      <c r="J541" s="27">
        <v>0.38200000000000001</v>
      </c>
      <c r="R541" s="4"/>
    </row>
    <row r="542" spans="1:18" s="1" customFormat="1" ht="12.75" x14ac:dyDescent="0.2">
      <c r="A542" s="23">
        <v>493</v>
      </c>
      <c r="B542" s="25" t="s">
        <v>3439</v>
      </c>
      <c r="C542" s="26" t="s">
        <v>3440</v>
      </c>
      <c r="D542" s="27">
        <v>0.32700000000000001</v>
      </c>
      <c r="E542" s="106" t="s">
        <v>3142</v>
      </c>
      <c r="F542" s="26" t="s">
        <v>16</v>
      </c>
      <c r="G542" s="39" t="s">
        <v>819</v>
      </c>
      <c r="H542" s="28" t="s">
        <v>3441</v>
      </c>
      <c r="I542" s="29"/>
      <c r="J542" s="27">
        <v>0.32700000000000001</v>
      </c>
      <c r="R542" s="4"/>
    </row>
    <row r="543" spans="1:18" s="1" customFormat="1" ht="12.75" x14ac:dyDescent="0.2">
      <c r="A543" s="23">
        <v>494</v>
      </c>
      <c r="B543" s="25" t="s">
        <v>3442</v>
      </c>
      <c r="C543" s="26" t="s">
        <v>3443</v>
      </c>
      <c r="D543" s="27">
        <v>0.20200000000000001</v>
      </c>
      <c r="E543" s="106" t="s">
        <v>3142</v>
      </c>
      <c r="F543" s="26" t="s">
        <v>16</v>
      </c>
      <c r="G543" s="23" t="s">
        <v>819</v>
      </c>
      <c r="H543" s="28" t="s">
        <v>3444</v>
      </c>
      <c r="I543" s="29"/>
      <c r="J543" s="27">
        <v>0.20200000000000001</v>
      </c>
      <c r="R543" s="4"/>
    </row>
    <row r="544" spans="1:18" s="1" customFormat="1" ht="25.5" x14ac:dyDescent="0.2">
      <c r="A544" s="23">
        <v>495</v>
      </c>
      <c r="B544" s="25" t="s">
        <v>3445</v>
      </c>
      <c r="C544" s="26" t="s">
        <v>3446</v>
      </c>
      <c r="D544" s="27">
        <v>7.0000000000000007E-2</v>
      </c>
      <c r="E544" s="106" t="s">
        <v>3142</v>
      </c>
      <c r="F544" s="26" t="s">
        <v>16</v>
      </c>
      <c r="G544" s="23" t="s">
        <v>1219</v>
      </c>
      <c r="H544" s="28" t="s">
        <v>3447</v>
      </c>
      <c r="I544" s="29"/>
      <c r="J544" s="27">
        <v>7.0000000000000007E-2</v>
      </c>
      <c r="R544" s="4"/>
    </row>
    <row r="545" spans="1:18" s="1" customFormat="1" ht="12.75" x14ac:dyDescent="0.2">
      <c r="A545" s="23">
        <v>496</v>
      </c>
      <c r="B545" s="25" t="s">
        <v>3448</v>
      </c>
      <c r="C545" s="26" t="s">
        <v>3449</v>
      </c>
      <c r="D545" s="27">
        <v>0.129</v>
      </c>
      <c r="E545" s="106" t="s">
        <v>3142</v>
      </c>
      <c r="F545" s="26" t="s">
        <v>16</v>
      </c>
      <c r="G545" s="23" t="s">
        <v>819</v>
      </c>
      <c r="H545" s="28" t="s">
        <v>3450</v>
      </c>
      <c r="I545" s="29"/>
      <c r="J545" s="27">
        <v>0.129</v>
      </c>
      <c r="R545" s="4"/>
    </row>
    <row r="546" spans="1:18" s="1" customFormat="1" ht="12.75" x14ac:dyDescent="0.2">
      <c r="A546" s="23">
        <v>497</v>
      </c>
      <c r="B546" s="25" t="s">
        <v>3451</v>
      </c>
      <c r="C546" s="26" t="s">
        <v>3452</v>
      </c>
      <c r="D546" s="27">
        <v>0.23200000000000001</v>
      </c>
      <c r="E546" s="106" t="s">
        <v>3142</v>
      </c>
      <c r="F546" s="26" t="s">
        <v>16</v>
      </c>
      <c r="G546" s="23" t="s">
        <v>819</v>
      </c>
      <c r="H546" s="28" t="s">
        <v>3453</v>
      </c>
      <c r="I546" s="29"/>
      <c r="J546" s="27">
        <v>0.23200000000000001</v>
      </c>
      <c r="R546" s="4"/>
    </row>
    <row r="547" spans="1:18" s="1" customFormat="1" ht="12.75" x14ac:dyDescent="0.2">
      <c r="A547" s="132">
        <v>498</v>
      </c>
      <c r="B547" s="133" t="s">
        <v>3454</v>
      </c>
      <c r="C547" s="137" t="s">
        <v>3455</v>
      </c>
      <c r="D547" s="27">
        <v>7.3999999999999996E-2</v>
      </c>
      <c r="E547" s="134" t="s">
        <v>3142</v>
      </c>
      <c r="F547" s="137" t="s">
        <v>16</v>
      </c>
      <c r="G547" s="132" t="s">
        <v>819</v>
      </c>
      <c r="H547" s="28" t="s">
        <v>3456</v>
      </c>
      <c r="I547" s="29"/>
      <c r="J547" s="27">
        <v>7.3999999999999996E-2</v>
      </c>
      <c r="R547" s="4"/>
    </row>
    <row r="548" spans="1:18" s="1" customFormat="1" ht="12.75" x14ac:dyDescent="0.2">
      <c r="A548" s="132"/>
      <c r="B548" s="133"/>
      <c r="C548" s="137"/>
      <c r="D548" s="27">
        <v>0.20399999999999999</v>
      </c>
      <c r="E548" s="134"/>
      <c r="F548" s="137"/>
      <c r="G548" s="132"/>
      <c r="H548" s="28" t="s">
        <v>3457</v>
      </c>
      <c r="I548" s="29"/>
      <c r="J548" s="27">
        <v>0.20399999999999999</v>
      </c>
      <c r="R548" s="4"/>
    </row>
    <row r="549" spans="1:18" s="1" customFormat="1" ht="12.75" x14ac:dyDescent="0.2">
      <c r="A549" s="23">
        <v>499</v>
      </c>
      <c r="B549" s="25" t="s">
        <v>3458</v>
      </c>
      <c r="C549" s="26" t="s">
        <v>3459</v>
      </c>
      <c r="D549" s="27">
        <v>0.22189999999999999</v>
      </c>
      <c r="E549" s="106" t="s">
        <v>3142</v>
      </c>
      <c r="F549" s="26" t="s">
        <v>16</v>
      </c>
      <c r="G549" s="23" t="s">
        <v>1219</v>
      </c>
      <c r="H549" s="28" t="s">
        <v>3460</v>
      </c>
      <c r="I549" s="29"/>
      <c r="J549" s="27">
        <v>0.22189999999999999</v>
      </c>
      <c r="R549" s="4"/>
    </row>
    <row r="550" spans="1:18" s="1" customFormat="1" ht="12.75" x14ac:dyDescent="0.2">
      <c r="A550" s="23">
        <v>500</v>
      </c>
      <c r="B550" s="25" t="s">
        <v>3461</v>
      </c>
      <c r="C550" s="26" t="s">
        <v>3459</v>
      </c>
      <c r="D550" s="27">
        <v>0.13100000000000001</v>
      </c>
      <c r="E550" s="106" t="s">
        <v>3142</v>
      </c>
      <c r="F550" s="26" t="s">
        <v>16</v>
      </c>
      <c r="G550" s="23" t="s">
        <v>1219</v>
      </c>
      <c r="H550" s="28" t="s">
        <v>3462</v>
      </c>
      <c r="I550" s="29"/>
      <c r="J550" s="27">
        <v>0.13100000000000001</v>
      </c>
      <c r="R550" s="4"/>
    </row>
    <row r="551" spans="1:18" s="1" customFormat="1" ht="12.75" x14ac:dyDescent="0.2">
      <c r="A551" s="23">
        <v>501</v>
      </c>
      <c r="B551" s="25" t="s">
        <v>3463</v>
      </c>
      <c r="C551" s="26" t="s">
        <v>2931</v>
      </c>
      <c r="D551" s="27">
        <v>0.14399999999999999</v>
      </c>
      <c r="E551" s="106" t="s">
        <v>3142</v>
      </c>
      <c r="F551" s="26" t="s">
        <v>16</v>
      </c>
      <c r="G551" s="23" t="s">
        <v>1219</v>
      </c>
      <c r="H551" s="28" t="s">
        <v>3464</v>
      </c>
      <c r="I551" s="29"/>
      <c r="J551" s="27">
        <v>0.14399999999999999</v>
      </c>
      <c r="R551" s="4"/>
    </row>
    <row r="552" spans="1:18" s="1" customFormat="1" ht="12.75" x14ac:dyDescent="0.2">
      <c r="A552" s="23">
        <v>502</v>
      </c>
      <c r="B552" s="25" t="s">
        <v>3465</v>
      </c>
      <c r="C552" s="26" t="s">
        <v>3440</v>
      </c>
      <c r="D552" s="27">
        <v>0.16900000000000001</v>
      </c>
      <c r="E552" s="106" t="s">
        <v>3142</v>
      </c>
      <c r="F552" s="26" t="s">
        <v>16</v>
      </c>
      <c r="G552" s="23" t="s">
        <v>1219</v>
      </c>
      <c r="H552" s="28" t="s">
        <v>3466</v>
      </c>
      <c r="I552" s="29"/>
      <c r="J552" s="27">
        <v>0.16900000000000001</v>
      </c>
      <c r="R552" s="4"/>
    </row>
    <row r="553" spans="1:18" s="1" customFormat="1" ht="12.75" x14ac:dyDescent="0.2">
      <c r="A553" s="23">
        <v>503</v>
      </c>
      <c r="B553" s="25" t="s">
        <v>3467</v>
      </c>
      <c r="C553" s="26" t="s">
        <v>3468</v>
      </c>
      <c r="D553" s="27">
        <v>0.155</v>
      </c>
      <c r="E553" s="106" t="s">
        <v>3142</v>
      </c>
      <c r="F553" s="26" t="s">
        <v>16</v>
      </c>
      <c r="G553" s="23" t="s">
        <v>1219</v>
      </c>
      <c r="H553" s="28" t="s">
        <v>3469</v>
      </c>
      <c r="I553" s="29"/>
      <c r="J553" s="27">
        <v>0.155</v>
      </c>
      <c r="R553" s="4"/>
    </row>
    <row r="554" spans="1:18" s="1" customFormat="1" ht="12.75" x14ac:dyDescent="0.2">
      <c r="A554" s="23">
        <v>504</v>
      </c>
      <c r="B554" s="25" t="s">
        <v>3470</v>
      </c>
      <c r="C554" s="26" t="s">
        <v>3471</v>
      </c>
      <c r="D554" s="27">
        <v>8.1000000000000003E-2</v>
      </c>
      <c r="E554" s="106" t="s">
        <v>3142</v>
      </c>
      <c r="F554" s="26" t="s">
        <v>16</v>
      </c>
      <c r="G554" s="23" t="s">
        <v>1219</v>
      </c>
      <c r="H554" s="28" t="s">
        <v>3472</v>
      </c>
      <c r="I554" s="29"/>
      <c r="J554" s="27">
        <v>8.1000000000000003E-2</v>
      </c>
      <c r="R554" s="4"/>
    </row>
    <row r="555" spans="1:18" s="1" customFormat="1" ht="12.75" x14ac:dyDescent="0.2">
      <c r="A555" s="23">
        <v>505</v>
      </c>
      <c r="B555" s="25" t="s">
        <v>3473</v>
      </c>
      <c r="C555" s="26" t="s">
        <v>2903</v>
      </c>
      <c r="D555" s="27">
        <v>0.19600000000000001</v>
      </c>
      <c r="E555" s="106" t="s">
        <v>3142</v>
      </c>
      <c r="F555" s="26" t="s">
        <v>16</v>
      </c>
      <c r="G555" s="23" t="s">
        <v>1219</v>
      </c>
      <c r="H555" s="28" t="s">
        <v>3474</v>
      </c>
      <c r="I555" s="29"/>
      <c r="J555" s="27">
        <v>0.19600000000000001</v>
      </c>
      <c r="R555" s="4"/>
    </row>
    <row r="556" spans="1:18" s="1" customFormat="1" ht="12.75" x14ac:dyDescent="0.2">
      <c r="A556" s="23">
        <v>506</v>
      </c>
      <c r="B556" s="25" t="s">
        <v>3475</v>
      </c>
      <c r="C556" s="26" t="s">
        <v>3471</v>
      </c>
      <c r="D556" s="27">
        <v>0.16600000000000001</v>
      </c>
      <c r="E556" s="106" t="s">
        <v>3142</v>
      </c>
      <c r="F556" s="26" t="s">
        <v>16</v>
      </c>
      <c r="G556" s="23" t="s">
        <v>1219</v>
      </c>
      <c r="H556" s="28" t="s">
        <v>3476</v>
      </c>
      <c r="I556" s="29"/>
      <c r="J556" s="27">
        <v>0.16600000000000001</v>
      </c>
      <c r="R556" s="4"/>
    </row>
    <row r="557" spans="1:18" s="1" customFormat="1" ht="12.75" x14ac:dyDescent="0.2">
      <c r="A557" s="23">
        <v>507</v>
      </c>
      <c r="B557" s="25" t="s">
        <v>3477</v>
      </c>
      <c r="C557" s="26" t="s">
        <v>3478</v>
      </c>
      <c r="D557" s="27">
        <v>6.4000000000000001E-2</v>
      </c>
      <c r="E557" s="106" t="s">
        <v>3142</v>
      </c>
      <c r="F557" s="26" t="s">
        <v>16</v>
      </c>
      <c r="G557" s="23" t="s">
        <v>1219</v>
      </c>
      <c r="H557" s="46" t="s">
        <v>3479</v>
      </c>
      <c r="I557" s="29"/>
      <c r="J557" s="27">
        <v>6.4000000000000001E-2</v>
      </c>
      <c r="R557" s="4"/>
    </row>
    <row r="558" spans="1:18" s="1" customFormat="1" ht="12.75" x14ac:dyDescent="0.2">
      <c r="A558" s="23">
        <v>508</v>
      </c>
      <c r="B558" s="25" t="s">
        <v>3480</v>
      </c>
      <c r="C558" s="26" t="s">
        <v>3478</v>
      </c>
      <c r="D558" s="27">
        <v>0.16800000000000001</v>
      </c>
      <c r="E558" s="106" t="s">
        <v>3142</v>
      </c>
      <c r="F558" s="26" t="s">
        <v>16</v>
      </c>
      <c r="G558" s="23" t="s">
        <v>1219</v>
      </c>
      <c r="H558" s="28" t="s">
        <v>3481</v>
      </c>
      <c r="I558" s="29"/>
      <c r="J558" s="27">
        <v>0.16800000000000001</v>
      </c>
      <c r="R558" s="4"/>
    </row>
    <row r="559" spans="1:18" s="1" customFormat="1" ht="12.75" x14ac:dyDescent="0.2">
      <c r="A559" s="23">
        <v>509</v>
      </c>
      <c r="B559" s="25" t="s">
        <v>3482</v>
      </c>
      <c r="C559" s="26" t="s">
        <v>3483</v>
      </c>
      <c r="D559" s="27">
        <v>0.127</v>
      </c>
      <c r="E559" s="106" t="s">
        <v>3142</v>
      </c>
      <c r="F559" s="26" t="s">
        <v>16</v>
      </c>
      <c r="G559" s="23" t="s">
        <v>1219</v>
      </c>
      <c r="H559" s="28" t="s">
        <v>3484</v>
      </c>
      <c r="I559" s="29"/>
      <c r="J559" s="27">
        <v>0.127</v>
      </c>
      <c r="R559" s="4"/>
    </row>
    <row r="560" spans="1:18" s="1" customFormat="1" ht="25.5" x14ac:dyDescent="0.2">
      <c r="A560" s="39">
        <v>510</v>
      </c>
      <c r="B560" s="40" t="s">
        <v>3485</v>
      </c>
      <c r="C560" s="33" t="s">
        <v>3486</v>
      </c>
      <c r="D560" s="41">
        <v>0.34499999999999997</v>
      </c>
      <c r="E560" s="108" t="s">
        <v>3142</v>
      </c>
      <c r="F560" s="33" t="s">
        <v>16</v>
      </c>
      <c r="G560" s="39" t="s">
        <v>2163</v>
      </c>
      <c r="H560" s="31"/>
      <c r="I560" s="29"/>
      <c r="J560" s="41">
        <v>0.34499999999999997</v>
      </c>
      <c r="R560" s="4"/>
    </row>
    <row r="561" spans="1:18" s="1" customFormat="1" ht="12.75" x14ac:dyDescent="0.2">
      <c r="A561" s="23">
        <v>511</v>
      </c>
      <c r="B561" s="25" t="s">
        <v>3487</v>
      </c>
      <c r="C561" s="26" t="s">
        <v>3488</v>
      </c>
      <c r="D561" s="27">
        <v>0.125</v>
      </c>
      <c r="E561" s="106" t="s">
        <v>3142</v>
      </c>
      <c r="F561" s="26" t="s">
        <v>16</v>
      </c>
      <c r="G561" s="23" t="s">
        <v>1219</v>
      </c>
      <c r="H561" s="28" t="s">
        <v>3489</v>
      </c>
      <c r="I561" s="29"/>
      <c r="J561" s="27">
        <v>0.125</v>
      </c>
      <c r="R561" s="4"/>
    </row>
    <row r="562" spans="1:18" s="1" customFormat="1" ht="12.75" x14ac:dyDescent="0.2">
      <c r="A562" s="23">
        <v>512</v>
      </c>
      <c r="B562" s="25" t="s">
        <v>3490</v>
      </c>
      <c r="C562" s="26" t="s">
        <v>818</v>
      </c>
      <c r="D562" s="27">
        <v>9.8000000000000004E-2</v>
      </c>
      <c r="E562" s="106" t="s">
        <v>3142</v>
      </c>
      <c r="F562" s="26" t="s">
        <v>16</v>
      </c>
      <c r="G562" s="23" t="s">
        <v>2163</v>
      </c>
      <c r="H562" s="28"/>
      <c r="I562" s="29"/>
      <c r="J562" s="27">
        <v>9.8000000000000004E-2</v>
      </c>
      <c r="R562" s="4"/>
    </row>
    <row r="563" spans="1:18" s="1" customFormat="1" ht="25.5" x14ac:dyDescent="0.2">
      <c r="A563" s="23">
        <v>513</v>
      </c>
      <c r="B563" s="25" t="s">
        <v>3491</v>
      </c>
      <c r="C563" s="26" t="s">
        <v>3492</v>
      </c>
      <c r="D563" s="27">
        <v>0.13200000000000001</v>
      </c>
      <c r="E563" s="106" t="s">
        <v>3142</v>
      </c>
      <c r="F563" s="26" t="s">
        <v>16</v>
      </c>
      <c r="G563" s="23" t="s">
        <v>1219</v>
      </c>
      <c r="H563" s="28" t="s">
        <v>3493</v>
      </c>
      <c r="I563" s="29"/>
      <c r="J563" s="27">
        <v>0.13200000000000001</v>
      </c>
      <c r="R563" s="4"/>
    </row>
    <row r="564" spans="1:18" s="1" customFormat="1" ht="12.75" x14ac:dyDescent="0.2">
      <c r="A564" s="23">
        <v>514</v>
      </c>
      <c r="B564" s="25" t="s">
        <v>3494</v>
      </c>
      <c r="C564" s="26" t="s">
        <v>3495</v>
      </c>
      <c r="D564" s="27">
        <v>0.77200000000000002</v>
      </c>
      <c r="E564" s="106" t="s">
        <v>3142</v>
      </c>
      <c r="F564" s="26" t="s">
        <v>16</v>
      </c>
      <c r="G564" s="23" t="s">
        <v>1219</v>
      </c>
      <c r="H564" s="28" t="s">
        <v>3496</v>
      </c>
      <c r="I564" s="29"/>
      <c r="J564" s="27">
        <v>0.77200000000000002</v>
      </c>
      <c r="R564" s="4"/>
    </row>
    <row r="565" spans="1:18" s="1" customFormat="1" ht="12.75" x14ac:dyDescent="0.2">
      <c r="A565" s="23">
        <v>515</v>
      </c>
      <c r="B565" s="25" t="s">
        <v>3497</v>
      </c>
      <c r="C565" s="26" t="s">
        <v>3498</v>
      </c>
      <c r="D565" s="27">
        <v>0.255</v>
      </c>
      <c r="E565" s="106" t="s">
        <v>3142</v>
      </c>
      <c r="F565" s="26" t="s">
        <v>16</v>
      </c>
      <c r="G565" s="23" t="s">
        <v>1219</v>
      </c>
      <c r="H565" s="28" t="s">
        <v>3499</v>
      </c>
      <c r="I565" s="29"/>
      <c r="J565" s="27">
        <v>0.255</v>
      </c>
      <c r="R565" s="4"/>
    </row>
    <row r="566" spans="1:18" s="1" customFormat="1" ht="12.75" x14ac:dyDescent="0.2">
      <c r="A566" s="23">
        <v>516</v>
      </c>
      <c r="B566" s="25" t="s">
        <v>3500</v>
      </c>
      <c r="C566" s="26" t="s">
        <v>3501</v>
      </c>
      <c r="D566" s="27">
        <v>0.185</v>
      </c>
      <c r="E566" s="106" t="s">
        <v>3142</v>
      </c>
      <c r="F566" s="26" t="s">
        <v>16</v>
      </c>
      <c r="G566" s="23" t="s">
        <v>3502</v>
      </c>
      <c r="H566" s="28"/>
      <c r="I566" s="29"/>
      <c r="J566" s="27">
        <v>0.185</v>
      </c>
      <c r="R566" s="4"/>
    </row>
    <row r="567" spans="1:18" s="1" customFormat="1" ht="12.75" x14ac:dyDescent="0.2">
      <c r="A567" s="23">
        <v>517</v>
      </c>
      <c r="B567" s="25" t="s">
        <v>3503</v>
      </c>
      <c r="C567" s="26" t="s">
        <v>3504</v>
      </c>
      <c r="D567" s="27">
        <v>0.87</v>
      </c>
      <c r="E567" s="106" t="s">
        <v>3142</v>
      </c>
      <c r="F567" s="26" t="s">
        <v>16</v>
      </c>
      <c r="G567" s="23" t="s">
        <v>2163</v>
      </c>
      <c r="H567" s="28" t="s">
        <v>3505</v>
      </c>
      <c r="I567" s="29"/>
      <c r="J567" s="27">
        <v>0.87</v>
      </c>
      <c r="R567" s="4"/>
    </row>
    <row r="568" spans="1:18" s="1" customFormat="1" ht="12.75" x14ac:dyDescent="0.2">
      <c r="A568" s="23">
        <v>518</v>
      </c>
      <c r="B568" s="25" t="s">
        <v>3506</v>
      </c>
      <c r="C568" s="26" t="s">
        <v>3507</v>
      </c>
      <c r="D568" s="27">
        <v>0.94599999999999995</v>
      </c>
      <c r="E568" s="106" t="s">
        <v>3142</v>
      </c>
      <c r="F568" s="26" t="s">
        <v>16</v>
      </c>
      <c r="G568" s="23" t="s">
        <v>819</v>
      </c>
      <c r="H568" s="28" t="s">
        <v>3508</v>
      </c>
      <c r="I568" s="29"/>
      <c r="J568" s="27">
        <v>0.94599999999999995</v>
      </c>
      <c r="R568" s="4"/>
    </row>
    <row r="569" spans="1:18" s="1" customFormat="1" ht="12.75" x14ac:dyDescent="0.2">
      <c r="A569" s="23">
        <v>519</v>
      </c>
      <c r="B569" s="25" t="s">
        <v>3509</v>
      </c>
      <c r="C569" s="26" t="s">
        <v>3510</v>
      </c>
      <c r="D569" s="27">
        <v>0.622</v>
      </c>
      <c r="E569" s="106" t="s">
        <v>3142</v>
      </c>
      <c r="F569" s="26" t="s">
        <v>16</v>
      </c>
      <c r="G569" s="23" t="s">
        <v>1219</v>
      </c>
      <c r="H569" s="28" t="s">
        <v>3511</v>
      </c>
      <c r="I569" s="29"/>
      <c r="J569" s="27">
        <v>0.622</v>
      </c>
      <c r="R569" s="4"/>
    </row>
    <row r="570" spans="1:18" s="1" customFormat="1" ht="12.75" x14ac:dyDescent="0.2">
      <c r="A570" s="23">
        <v>520</v>
      </c>
      <c r="B570" s="25" t="s">
        <v>3512</v>
      </c>
      <c r="C570" s="26" t="s">
        <v>3404</v>
      </c>
      <c r="D570" s="27">
        <v>0.33100000000000002</v>
      </c>
      <c r="E570" s="106" t="s">
        <v>3142</v>
      </c>
      <c r="F570" s="26" t="s">
        <v>16</v>
      </c>
      <c r="G570" s="23" t="s">
        <v>438</v>
      </c>
      <c r="H570" s="28"/>
      <c r="I570" s="29"/>
      <c r="J570" s="27">
        <v>0.33100000000000002</v>
      </c>
      <c r="R570" s="4"/>
    </row>
    <row r="571" spans="1:18" s="1" customFormat="1" ht="12.75" x14ac:dyDescent="0.2">
      <c r="A571" s="23">
        <v>521</v>
      </c>
      <c r="B571" s="25" t="s">
        <v>3513</v>
      </c>
      <c r="C571" s="26" t="s">
        <v>3514</v>
      </c>
      <c r="D571" s="27">
        <v>0.84399999999999997</v>
      </c>
      <c r="E571" s="106" t="s">
        <v>3142</v>
      </c>
      <c r="F571" s="26" t="s">
        <v>16</v>
      </c>
      <c r="G571" s="23" t="s">
        <v>1219</v>
      </c>
      <c r="H571" s="28" t="s">
        <v>3515</v>
      </c>
      <c r="I571" s="29"/>
      <c r="J571" s="27">
        <v>0.84399999999999997</v>
      </c>
      <c r="R571" s="4"/>
    </row>
    <row r="572" spans="1:18" s="1" customFormat="1" ht="12.75" x14ac:dyDescent="0.2">
      <c r="A572" s="23">
        <v>522</v>
      </c>
      <c r="B572" s="25" t="s">
        <v>3516</v>
      </c>
      <c r="C572" s="26" t="s">
        <v>3517</v>
      </c>
      <c r="D572" s="27">
        <v>1.252</v>
      </c>
      <c r="E572" s="106" t="s">
        <v>3142</v>
      </c>
      <c r="F572" s="26" t="s">
        <v>16</v>
      </c>
      <c r="G572" s="23" t="s">
        <v>1219</v>
      </c>
      <c r="H572" s="28" t="s">
        <v>3518</v>
      </c>
      <c r="I572" s="29"/>
      <c r="J572" s="27">
        <v>1.252</v>
      </c>
      <c r="R572" s="4"/>
    </row>
    <row r="573" spans="1:18" s="1" customFormat="1" ht="25.5" x14ac:dyDescent="0.2">
      <c r="A573" s="23">
        <v>523</v>
      </c>
      <c r="B573" s="25" t="s">
        <v>3519</v>
      </c>
      <c r="C573" s="26" t="s">
        <v>3520</v>
      </c>
      <c r="D573" s="27">
        <v>0.88100000000000001</v>
      </c>
      <c r="E573" s="106" t="s">
        <v>3142</v>
      </c>
      <c r="F573" s="26" t="s">
        <v>16</v>
      </c>
      <c r="G573" s="23" t="s">
        <v>1219</v>
      </c>
      <c r="H573" s="28" t="s">
        <v>3521</v>
      </c>
      <c r="I573" s="29"/>
      <c r="J573" s="27">
        <v>0.88100000000000001</v>
      </c>
      <c r="R573" s="4"/>
    </row>
    <row r="574" spans="1:18" s="1" customFormat="1" ht="12.75" x14ac:dyDescent="0.2">
      <c r="A574" s="23">
        <v>524</v>
      </c>
      <c r="B574" s="25" t="s">
        <v>3522</v>
      </c>
      <c r="C574" s="26" t="s">
        <v>3523</v>
      </c>
      <c r="D574" s="27">
        <v>0.315</v>
      </c>
      <c r="E574" s="106" t="s">
        <v>3142</v>
      </c>
      <c r="F574" s="26" t="s">
        <v>16</v>
      </c>
      <c r="G574" s="23" t="s">
        <v>1219</v>
      </c>
      <c r="H574" s="28" t="s">
        <v>3524</v>
      </c>
      <c r="I574" s="29"/>
      <c r="J574" s="27">
        <v>0.315</v>
      </c>
      <c r="R574" s="4"/>
    </row>
    <row r="575" spans="1:18" s="1" customFormat="1" ht="12.75" x14ac:dyDescent="0.2">
      <c r="A575" s="23">
        <v>525</v>
      </c>
      <c r="B575" s="25" t="s">
        <v>3525</v>
      </c>
      <c r="C575" s="26" t="s">
        <v>3526</v>
      </c>
      <c r="D575" s="27">
        <v>9.5000000000000001E-2</v>
      </c>
      <c r="E575" s="106" t="s">
        <v>3142</v>
      </c>
      <c r="F575" s="26" t="s">
        <v>16</v>
      </c>
      <c r="G575" s="23" t="s">
        <v>2163</v>
      </c>
      <c r="H575" s="28"/>
      <c r="I575" s="29"/>
      <c r="J575" s="27">
        <v>9.5000000000000001E-2</v>
      </c>
      <c r="R575" s="4"/>
    </row>
    <row r="576" spans="1:18" s="1" customFormat="1" ht="12.75" x14ac:dyDescent="0.2">
      <c r="A576" s="23">
        <v>526</v>
      </c>
      <c r="B576" s="25" t="s">
        <v>3527</v>
      </c>
      <c r="C576" s="26" t="s">
        <v>2626</v>
      </c>
      <c r="D576" s="27">
        <v>0.22900000000000001</v>
      </c>
      <c r="E576" s="106" t="s">
        <v>3142</v>
      </c>
      <c r="F576" s="26" t="s">
        <v>16</v>
      </c>
      <c r="G576" s="23" t="s">
        <v>2163</v>
      </c>
      <c r="H576" s="28"/>
      <c r="I576" s="29"/>
      <c r="J576" s="27">
        <v>0.22900000000000001</v>
      </c>
      <c r="R576" s="4"/>
    </row>
    <row r="577" spans="1:18" s="1" customFormat="1" ht="12.75" x14ac:dyDescent="0.2">
      <c r="A577" s="132">
        <v>527</v>
      </c>
      <c r="B577" s="133" t="s">
        <v>3528</v>
      </c>
      <c r="C577" s="137" t="s">
        <v>3529</v>
      </c>
      <c r="D577" s="27">
        <f>0.288</f>
        <v>0.28799999999999998</v>
      </c>
      <c r="E577" s="134" t="s">
        <v>3142</v>
      </c>
      <c r="F577" s="137" t="s">
        <v>16</v>
      </c>
      <c r="G577" s="132" t="s">
        <v>1219</v>
      </c>
      <c r="H577" s="28" t="s">
        <v>3530</v>
      </c>
      <c r="I577" s="29"/>
      <c r="J577" s="27">
        <f>0.288</f>
        <v>0.28799999999999998</v>
      </c>
      <c r="R577" s="4"/>
    </row>
    <row r="578" spans="1:18" s="1" customFormat="1" ht="12.75" x14ac:dyDescent="0.2">
      <c r="A578" s="132"/>
      <c r="B578" s="133"/>
      <c r="C578" s="137"/>
      <c r="D578" s="27">
        <v>1.1950000000000001</v>
      </c>
      <c r="E578" s="134"/>
      <c r="F578" s="137"/>
      <c r="G578" s="132"/>
      <c r="H578" s="47" t="s">
        <v>3531</v>
      </c>
      <c r="I578" s="29"/>
      <c r="J578" s="27">
        <v>1.1950000000000001</v>
      </c>
      <c r="R578" s="4"/>
    </row>
    <row r="579" spans="1:18" s="1" customFormat="1" ht="12.75" x14ac:dyDescent="0.2">
      <c r="A579" s="23">
        <v>528</v>
      </c>
      <c r="B579" s="25" t="s">
        <v>3532</v>
      </c>
      <c r="C579" s="26" t="s">
        <v>3533</v>
      </c>
      <c r="D579" s="27">
        <v>6.9000000000000006E-2</v>
      </c>
      <c r="E579" s="106" t="s">
        <v>3142</v>
      </c>
      <c r="F579" s="26" t="s">
        <v>16</v>
      </c>
      <c r="G579" s="23" t="s">
        <v>1219</v>
      </c>
      <c r="H579" s="28" t="s">
        <v>3534</v>
      </c>
      <c r="I579" s="29"/>
      <c r="J579" s="27">
        <v>6.9000000000000006E-2</v>
      </c>
      <c r="R579" s="4"/>
    </row>
    <row r="580" spans="1:18" s="1" customFormat="1" ht="12.75" x14ac:dyDescent="0.2">
      <c r="A580" s="23">
        <v>529</v>
      </c>
      <c r="B580" s="25" t="s">
        <v>3535</v>
      </c>
      <c r="C580" s="26" t="s">
        <v>3536</v>
      </c>
      <c r="D580" s="27">
        <v>0.16600000000000001</v>
      </c>
      <c r="E580" s="106" t="s">
        <v>3142</v>
      </c>
      <c r="F580" s="26" t="s">
        <v>16</v>
      </c>
      <c r="G580" s="23" t="s">
        <v>1219</v>
      </c>
      <c r="H580" s="28" t="s">
        <v>3537</v>
      </c>
      <c r="I580" s="29"/>
      <c r="J580" s="27">
        <v>0.16600000000000001</v>
      </c>
      <c r="R580" s="4"/>
    </row>
    <row r="581" spans="1:18" s="1" customFormat="1" ht="25.5" x14ac:dyDescent="0.2">
      <c r="A581" s="23">
        <v>530</v>
      </c>
      <c r="B581" s="25" t="s">
        <v>3538</v>
      </c>
      <c r="C581" s="26" t="s">
        <v>2526</v>
      </c>
      <c r="D581" s="27">
        <v>0.10299999999999999</v>
      </c>
      <c r="E581" s="106" t="s">
        <v>2516</v>
      </c>
      <c r="F581" s="26" t="s">
        <v>57</v>
      </c>
      <c r="G581" s="23" t="s">
        <v>2163</v>
      </c>
      <c r="H581" s="28"/>
      <c r="I581" s="29"/>
      <c r="L581" s="1">
        <v>0.10299999999999999</v>
      </c>
      <c r="R581" s="4"/>
    </row>
    <row r="582" spans="1:18" s="1" customFormat="1" ht="25.5" x14ac:dyDescent="0.2">
      <c r="A582" s="23">
        <v>531</v>
      </c>
      <c r="B582" s="25" t="s">
        <v>3539</v>
      </c>
      <c r="C582" s="26" t="s">
        <v>3540</v>
      </c>
      <c r="D582" s="27">
        <v>7.2999999999999995E-2</v>
      </c>
      <c r="E582" s="106" t="s">
        <v>2516</v>
      </c>
      <c r="F582" s="26" t="s">
        <v>57</v>
      </c>
      <c r="G582" s="23" t="s">
        <v>2301</v>
      </c>
      <c r="H582" s="28" t="s">
        <v>2527</v>
      </c>
      <c r="I582" s="29"/>
      <c r="L582" s="1">
        <v>7.2999999999999995E-2</v>
      </c>
      <c r="R582" s="4"/>
    </row>
    <row r="583" spans="1:18" s="1" customFormat="1" ht="12.75" x14ac:dyDescent="0.2">
      <c r="A583" s="23">
        <v>532</v>
      </c>
      <c r="B583" s="25" t="s">
        <v>3541</v>
      </c>
      <c r="C583" s="26" t="s">
        <v>3542</v>
      </c>
      <c r="D583" s="27">
        <v>0.10100000000000001</v>
      </c>
      <c r="E583" s="106" t="s">
        <v>2854</v>
      </c>
      <c r="F583" s="26" t="s">
        <v>37</v>
      </c>
      <c r="G583" s="23" t="s">
        <v>819</v>
      </c>
      <c r="H583" s="28" t="s">
        <v>3543</v>
      </c>
      <c r="I583" s="29"/>
      <c r="M583" s="27">
        <v>0.10100000000000001</v>
      </c>
      <c r="R583" s="4"/>
    </row>
    <row r="584" spans="1:18" s="1" customFormat="1" ht="12.75" x14ac:dyDescent="0.2">
      <c r="A584" s="23">
        <v>533</v>
      </c>
      <c r="B584" s="25" t="s">
        <v>3544</v>
      </c>
      <c r="C584" s="26" t="s">
        <v>2897</v>
      </c>
      <c r="D584" s="27">
        <v>0.48299999999999998</v>
      </c>
      <c r="E584" s="106" t="s">
        <v>2805</v>
      </c>
      <c r="F584" s="26" t="s">
        <v>37</v>
      </c>
      <c r="G584" s="23" t="s">
        <v>2163</v>
      </c>
      <c r="H584" s="28" t="s">
        <v>3545</v>
      </c>
      <c r="I584" s="29"/>
      <c r="M584" s="27">
        <v>0.48299999999999998</v>
      </c>
      <c r="R584" s="4"/>
    </row>
    <row r="585" spans="1:18" s="1" customFormat="1" ht="12.75" x14ac:dyDescent="0.2">
      <c r="A585" s="23">
        <v>534</v>
      </c>
      <c r="B585" s="25" t="s">
        <v>3546</v>
      </c>
      <c r="C585" s="26" t="s">
        <v>3547</v>
      </c>
      <c r="D585" s="27">
        <v>0.13600000000000001</v>
      </c>
      <c r="E585" s="106" t="s">
        <v>2805</v>
      </c>
      <c r="F585" s="26" t="s">
        <v>37</v>
      </c>
      <c r="G585" s="23" t="s">
        <v>2163</v>
      </c>
      <c r="H585" s="28"/>
      <c r="I585" s="29"/>
      <c r="M585" s="27">
        <v>0.13600000000000001</v>
      </c>
      <c r="R585" s="4"/>
    </row>
    <row r="586" spans="1:18" s="1" customFormat="1" ht="12.75" x14ac:dyDescent="0.2">
      <c r="A586" s="23">
        <v>535</v>
      </c>
      <c r="B586" s="25" t="s">
        <v>3548</v>
      </c>
      <c r="C586" s="26" t="s">
        <v>2550</v>
      </c>
      <c r="D586" s="27">
        <v>0.126</v>
      </c>
      <c r="E586" s="106" t="s">
        <v>2854</v>
      </c>
      <c r="F586" s="26" t="s">
        <v>37</v>
      </c>
      <c r="G586" s="23" t="s">
        <v>2163</v>
      </c>
      <c r="H586" s="28"/>
      <c r="I586" s="29"/>
      <c r="M586" s="27">
        <v>0.126</v>
      </c>
      <c r="R586" s="4"/>
    </row>
    <row r="587" spans="1:18" s="1" customFormat="1" ht="12.75" x14ac:dyDescent="0.2">
      <c r="A587" s="23">
        <v>536</v>
      </c>
      <c r="B587" s="25" t="s">
        <v>3549</v>
      </c>
      <c r="C587" s="26" t="s">
        <v>2119</v>
      </c>
      <c r="D587" s="27">
        <v>0.223</v>
      </c>
      <c r="E587" s="106" t="s">
        <v>2854</v>
      </c>
      <c r="F587" s="26" t="s">
        <v>37</v>
      </c>
      <c r="G587" s="23" t="s">
        <v>2163</v>
      </c>
      <c r="H587" s="28"/>
      <c r="I587" s="29"/>
      <c r="M587" s="27">
        <v>0.223</v>
      </c>
      <c r="R587" s="4"/>
    </row>
    <row r="588" spans="1:18" s="1" customFormat="1" ht="12.75" x14ac:dyDescent="0.2">
      <c r="A588" s="23">
        <v>537</v>
      </c>
      <c r="B588" s="25" t="s">
        <v>3550</v>
      </c>
      <c r="C588" s="26" t="s">
        <v>3551</v>
      </c>
      <c r="D588" s="27">
        <v>0.70499999999999996</v>
      </c>
      <c r="E588" s="106" t="s">
        <v>2854</v>
      </c>
      <c r="F588" s="26" t="s">
        <v>37</v>
      </c>
      <c r="G588" s="23" t="s">
        <v>2163</v>
      </c>
      <c r="H588" s="28"/>
      <c r="I588" s="29"/>
      <c r="M588" s="27">
        <v>0.70499999999999996</v>
      </c>
      <c r="R588" s="4"/>
    </row>
    <row r="589" spans="1:18" s="1" customFormat="1" ht="12.75" x14ac:dyDescent="0.2">
      <c r="A589" s="23">
        <v>538</v>
      </c>
      <c r="B589" s="25" t="s">
        <v>3552</v>
      </c>
      <c r="C589" s="26" t="s">
        <v>3553</v>
      </c>
      <c r="D589" s="27">
        <v>0.35399999999999998</v>
      </c>
      <c r="E589" s="106" t="s">
        <v>2854</v>
      </c>
      <c r="F589" s="26" t="s">
        <v>37</v>
      </c>
      <c r="G589" s="23" t="s">
        <v>2163</v>
      </c>
      <c r="H589" s="28"/>
      <c r="I589" s="29"/>
      <c r="M589" s="27">
        <v>0.35399999999999998</v>
      </c>
      <c r="R589" s="4"/>
    </row>
    <row r="590" spans="1:18" s="1" customFormat="1" ht="12.75" x14ac:dyDescent="0.2">
      <c r="A590" s="23">
        <v>539</v>
      </c>
      <c r="B590" s="25" t="s">
        <v>3554</v>
      </c>
      <c r="C590" s="26" t="s">
        <v>2330</v>
      </c>
      <c r="D590" s="27">
        <v>0.68600000000000005</v>
      </c>
      <c r="E590" s="106" t="s">
        <v>2854</v>
      </c>
      <c r="F590" s="26" t="s">
        <v>37</v>
      </c>
      <c r="G590" s="23" t="s">
        <v>1219</v>
      </c>
      <c r="H590" s="28" t="s">
        <v>3555</v>
      </c>
      <c r="I590" s="29"/>
      <c r="M590" s="27">
        <v>0.68600000000000005</v>
      </c>
      <c r="R590" s="4"/>
    </row>
    <row r="591" spans="1:18" s="1" customFormat="1" ht="12.75" x14ac:dyDescent="0.2">
      <c r="A591" s="132">
        <v>540</v>
      </c>
      <c r="B591" s="133" t="s">
        <v>3556</v>
      </c>
      <c r="C591" s="137" t="s">
        <v>2978</v>
      </c>
      <c r="D591" s="27">
        <f>0.062</f>
        <v>6.2E-2</v>
      </c>
      <c r="E591" s="134" t="s">
        <v>2854</v>
      </c>
      <c r="F591" s="137" t="s">
        <v>37</v>
      </c>
      <c r="G591" s="132" t="s">
        <v>1219</v>
      </c>
      <c r="H591" s="28" t="s">
        <v>3557</v>
      </c>
      <c r="I591" s="29"/>
      <c r="M591" s="27">
        <f>0.062</f>
        <v>6.2E-2</v>
      </c>
      <c r="R591" s="4"/>
    </row>
    <row r="592" spans="1:18" s="1" customFormat="1" ht="12.75" x14ac:dyDescent="0.2">
      <c r="A592" s="132"/>
      <c r="B592" s="133"/>
      <c r="C592" s="137"/>
      <c r="D592" s="27">
        <v>0.2</v>
      </c>
      <c r="E592" s="134"/>
      <c r="F592" s="137"/>
      <c r="G592" s="132"/>
      <c r="H592" s="28" t="s">
        <v>3558</v>
      </c>
      <c r="I592" s="29"/>
      <c r="M592" s="27">
        <v>0.2</v>
      </c>
      <c r="R592" s="4"/>
    </row>
    <row r="593" spans="1:19" s="1" customFormat="1" ht="12.75" x14ac:dyDescent="0.2">
      <c r="A593" s="23">
        <v>541</v>
      </c>
      <c r="B593" s="25" t="s">
        <v>3559</v>
      </c>
      <c r="C593" s="26" t="s">
        <v>3560</v>
      </c>
      <c r="D593" s="27">
        <v>0.14799999999999999</v>
      </c>
      <c r="E593" s="106" t="s">
        <v>2854</v>
      </c>
      <c r="F593" s="26" t="s">
        <v>37</v>
      </c>
      <c r="G593" s="23" t="s">
        <v>1219</v>
      </c>
      <c r="H593" s="28" t="s">
        <v>3561</v>
      </c>
      <c r="I593" s="29"/>
      <c r="M593" s="27">
        <v>0.14799999999999999</v>
      </c>
      <c r="R593" s="4"/>
    </row>
    <row r="594" spans="1:19" s="1" customFormat="1" ht="25.5" x14ac:dyDescent="0.2">
      <c r="A594" s="23">
        <v>542</v>
      </c>
      <c r="B594" s="25" t="s">
        <v>3562</v>
      </c>
      <c r="C594" s="26" t="s">
        <v>3563</v>
      </c>
      <c r="D594" s="27">
        <v>0.26700000000000002</v>
      </c>
      <c r="E594" s="106" t="s">
        <v>2854</v>
      </c>
      <c r="F594" s="26" t="s">
        <v>37</v>
      </c>
      <c r="G594" s="23" t="s">
        <v>2163</v>
      </c>
      <c r="H594" s="28"/>
      <c r="I594" s="29"/>
      <c r="M594" s="27">
        <v>0.26700000000000002</v>
      </c>
      <c r="R594" s="4"/>
    </row>
    <row r="595" spans="1:19" s="1" customFormat="1" ht="12.75" x14ac:dyDescent="0.2">
      <c r="A595" s="23">
        <v>543</v>
      </c>
      <c r="B595" s="25" t="s">
        <v>3564</v>
      </c>
      <c r="C595" s="26" t="s">
        <v>2656</v>
      </c>
      <c r="D595" s="27">
        <v>0.123</v>
      </c>
      <c r="E595" s="106" t="s">
        <v>2686</v>
      </c>
      <c r="F595" s="26" t="s">
        <v>951</v>
      </c>
      <c r="G595" s="23" t="s">
        <v>819</v>
      </c>
      <c r="H595" s="28" t="s">
        <v>3565</v>
      </c>
      <c r="I595" s="29"/>
      <c r="R595" s="4"/>
      <c r="S595" s="1">
        <v>0.123</v>
      </c>
    </row>
    <row r="596" spans="1:19" s="1" customFormat="1" ht="12.75" x14ac:dyDescent="0.2">
      <c r="A596" s="23">
        <v>544</v>
      </c>
      <c r="B596" s="25" t="s">
        <v>3566</v>
      </c>
      <c r="C596" s="26" t="s">
        <v>3567</v>
      </c>
      <c r="D596" s="27">
        <v>0.222</v>
      </c>
      <c r="E596" s="106" t="s">
        <v>2709</v>
      </c>
      <c r="F596" s="26" t="s">
        <v>951</v>
      </c>
      <c r="G596" s="23" t="s">
        <v>2301</v>
      </c>
      <c r="H596" s="28" t="s">
        <v>3568</v>
      </c>
      <c r="I596" s="29"/>
      <c r="R596" s="4"/>
      <c r="S596" s="1">
        <v>0.222</v>
      </c>
    </row>
    <row r="597" spans="1:19" s="1" customFormat="1" ht="12.75" x14ac:dyDescent="0.2">
      <c r="A597" s="23">
        <v>545</v>
      </c>
      <c r="B597" s="25" t="s">
        <v>3569</v>
      </c>
      <c r="C597" s="26" t="s">
        <v>3570</v>
      </c>
      <c r="D597" s="27">
        <v>7.9000000000000001E-2</v>
      </c>
      <c r="E597" s="106" t="s">
        <v>2709</v>
      </c>
      <c r="F597" s="26" t="s">
        <v>951</v>
      </c>
      <c r="G597" s="23" t="s">
        <v>2301</v>
      </c>
      <c r="H597" s="28" t="s">
        <v>3571</v>
      </c>
      <c r="I597" s="29"/>
      <c r="R597" s="4"/>
      <c r="S597" s="1">
        <v>7.9000000000000001E-2</v>
      </c>
    </row>
    <row r="598" spans="1:19" s="1" customFormat="1" ht="25.5" x14ac:dyDescent="0.2">
      <c r="A598" s="23">
        <v>546</v>
      </c>
      <c r="B598" s="25" t="s">
        <v>3572</v>
      </c>
      <c r="C598" s="26" t="s">
        <v>3573</v>
      </c>
      <c r="D598" s="27">
        <v>0.32500000000000001</v>
      </c>
      <c r="E598" s="106" t="s">
        <v>2709</v>
      </c>
      <c r="F598" s="26" t="s">
        <v>951</v>
      </c>
      <c r="G598" s="23" t="s">
        <v>819</v>
      </c>
      <c r="H598" s="28" t="s">
        <v>3574</v>
      </c>
      <c r="I598" s="29"/>
      <c r="R598" s="4"/>
      <c r="S598" s="1">
        <v>0.32500000000000001</v>
      </c>
    </row>
    <row r="599" spans="1:19" s="1" customFormat="1" ht="25.5" x14ac:dyDescent="0.2">
      <c r="A599" s="23">
        <v>547</v>
      </c>
      <c r="B599" s="25" t="s">
        <v>3575</v>
      </c>
      <c r="C599" s="26" t="s">
        <v>2562</v>
      </c>
      <c r="D599" s="27">
        <v>0.154</v>
      </c>
      <c r="E599" s="106" t="s">
        <v>2926</v>
      </c>
      <c r="F599" s="26" t="s">
        <v>33</v>
      </c>
      <c r="G599" s="23" t="s">
        <v>2163</v>
      </c>
      <c r="H599" s="28"/>
      <c r="I599" s="29"/>
      <c r="K599" s="27">
        <v>0.154</v>
      </c>
      <c r="R599" s="4"/>
    </row>
    <row r="600" spans="1:19" s="1" customFormat="1" ht="25.5" x14ac:dyDescent="0.2">
      <c r="A600" s="23">
        <v>548</v>
      </c>
      <c r="B600" s="25" t="s">
        <v>3576</v>
      </c>
      <c r="C600" s="26" t="s">
        <v>3577</v>
      </c>
      <c r="D600" s="27">
        <v>0.19500000000000001</v>
      </c>
      <c r="E600" s="106" t="s">
        <v>2162</v>
      </c>
      <c r="F600" s="26" t="s">
        <v>33</v>
      </c>
      <c r="G600" s="23" t="s">
        <v>2163</v>
      </c>
      <c r="H600" s="28"/>
      <c r="I600" s="29"/>
      <c r="K600" s="27">
        <v>0.19500000000000001</v>
      </c>
      <c r="R600" s="4"/>
    </row>
    <row r="601" spans="1:19" s="1" customFormat="1" ht="12.75" x14ac:dyDescent="0.2">
      <c r="A601" s="23">
        <v>549</v>
      </c>
      <c r="B601" s="25" t="s">
        <v>3578</v>
      </c>
      <c r="C601" s="26" t="s">
        <v>3579</v>
      </c>
      <c r="D601" s="27">
        <v>0.19</v>
      </c>
      <c r="E601" s="106" t="s">
        <v>2162</v>
      </c>
      <c r="F601" s="26" t="s">
        <v>33</v>
      </c>
      <c r="G601" s="23" t="s">
        <v>2163</v>
      </c>
      <c r="H601" s="28"/>
      <c r="I601" s="29"/>
      <c r="K601" s="27">
        <v>0.19</v>
      </c>
      <c r="R601" s="4"/>
    </row>
    <row r="602" spans="1:19" s="1" customFormat="1" ht="12.75" x14ac:dyDescent="0.2">
      <c r="A602" s="23">
        <v>550</v>
      </c>
      <c r="B602" s="25" t="s">
        <v>3580</v>
      </c>
      <c r="C602" s="26" t="s">
        <v>3581</v>
      </c>
      <c r="D602" s="27">
        <v>2.3E-2</v>
      </c>
      <c r="E602" s="106" t="s">
        <v>2175</v>
      </c>
      <c r="F602" s="26" t="s">
        <v>33</v>
      </c>
      <c r="G602" s="23" t="s">
        <v>2163</v>
      </c>
      <c r="H602" s="28"/>
      <c r="I602" s="29"/>
      <c r="K602" s="27">
        <v>2.3E-2</v>
      </c>
      <c r="R602" s="4"/>
    </row>
    <row r="603" spans="1:19" s="1" customFormat="1" ht="25.5" x14ac:dyDescent="0.2">
      <c r="A603" s="23">
        <v>551</v>
      </c>
      <c r="B603" s="25" t="s">
        <v>3582</v>
      </c>
      <c r="C603" s="26" t="s">
        <v>3583</v>
      </c>
      <c r="D603" s="27">
        <v>0.124</v>
      </c>
      <c r="E603" s="106" t="s">
        <v>2175</v>
      </c>
      <c r="F603" s="26" t="s">
        <v>33</v>
      </c>
      <c r="G603" s="23" t="s">
        <v>1219</v>
      </c>
      <c r="H603" s="28" t="s">
        <v>3584</v>
      </c>
      <c r="I603" s="29"/>
      <c r="K603" s="27">
        <v>0.124</v>
      </c>
      <c r="R603" s="4"/>
    </row>
    <row r="604" spans="1:19" s="1" customFormat="1" ht="25.5" x14ac:dyDescent="0.2">
      <c r="A604" s="23">
        <v>552</v>
      </c>
      <c r="B604" s="25" t="s">
        <v>3585</v>
      </c>
      <c r="C604" s="26" t="s">
        <v>3586</v>
      </c>
      <c r="D604" s="27">
        <v>0.25800000000000001</v>
      </c>
      <c r="E604" s="106" t="s">
        <v>2175</v>
      </c>
      <c r="F604" s="26" t="s">
        <v>33</v>
      </c>
      <c r="G604" s="23" t="s">
        <v>2163</v>
      </c>
      <c r="H604" s="28"/>
      <c r="I604" s="29"/>
      <c r="K604" s="27">
        <v>0.25800000000000001</v>
      </c>
      <c r="R604" s="4"/>
    </row>
    <row r="605" spans="1:19" s="1" customFormat="1" ht="25.5" x14ac:dyDescent="0.2">
      <c r="A605" s="23">
        <v>553</v>
      </c>
      <c r="B605" s="25" t="s">
        <v>3587</v>
      </c>
      <c r="C605" s="26" t="s">
        <v>3586</v>
      </c>
      <c r="D605" s="27">
        <v>0.11899999999999999</v>
      </c>
      <c r="E605" s="106" t="s">
        <v>2175</v>
      </c>
      <c r="F605" s="26" t="s">
        <v>33</v>
      </c>
      <c r="G605" s="23" t="s">
        <v>1219</v>
      </c>
      <c r="H605" s="28" t="s">
        <v>3588</v>
      </c>
      <c r="I605" s="29"/>
      <c r="K605" s="27">
        <v>0.11899999999999999</v>
      </c>
      <c r="R605" s="4"/>
    </row>
    <row r="606" spans="1:19" s="1" customFormat="1" ht="25.5" x14ac:dyDescent="0.2">
      <c r="A606" s="23">
        <v>554</v>
      </c>
      <c r="B606" s="25" t="s">
        <v>3589</v>
      </c>
      <c r="C606" s="26" t="s">
        <v>3590</v>
      </c>
      <c r="D606" s="27">
        <v>0.112</v>
      </c>
      <c r="E606" s="106" t="s">
        <v>2926</v>
      </c>
      <c r="F606" s="26" t="s">
        <v>33</v>
      </c>
      <c r="G606" s="23" t="s">
        <v>1219</v>
      </c>
      <c r="H606" s="28" t="s">
        <v>3591</v>
      </c>
      <c r="I606" s="29"/>
      <c r="K606" s="27">
        <v>0.112</v>
      </c>
      <c r="R606" s="4"/>
    </row>
    <row r="607" spans="1:19" s="1" customFormat="1" ht="12.75" x14ac:dyDescent="0.2">
      <c r="A607" s="23">
        <v>555</v>
      </c>
      <c r="B607" s="25" t="s">
        <v>3592</v>
      </c>
      <c r="C607" s="26" t="s">
        <v>3593</v>
      </c>
      <c r="D607" s="27">
        <v>0.14399999999999999</v>
      </c>
      <c r="E607" s="106" t="s">
        <v>2926</v>
      </c>
      <c r="F607" s="26" t="s">
        <v>33</v>
      </c>
      <c r="G607" s="23" t="s">
        <v>1219</v>
      </c>
      <c r="H607" s="28" t="s">
        <v>3594</v>
      </c>
      <c r="I607" s="29"/>
      <c r="K607" s="27">
        <v>0.14399999999999999</v>
      </c>
      <c r="R607" s="4"/>
    </row>
    <row r="608" spans="1:19" s="1" customFormat="1" ht="12.75" x14ac:dyDescent="0.2">
      <c r="A608" s="23">
        <v>556</v>
      </c>
      <c r="B608" s="25" t="s">
        <v>3595</v>
      </c>
      <c r="C608" s="26" t="s">
        <v>3596</v>
      </c>
      <c r="D608" s="27">
        <v>0.71299999999999997</v>
      </c>
      <c r="E608" s="106" t="s">
        <v>2926</v>
      </c>
      <c r="F608" s="26" t="s">
        <v>33</v>
      </c>
      <c r="G608" s="23" t="s">
        <v>2163</v>
      </c>
      <c r="H608" s="28"/>
      <c r="I608" s="29"/>
      <c r="K608" s="27">
        <v>0.71299999999999997</v>
      </c>
      <c r="R608" s="4"/>
    </row>
    <row r="609" spans="1:18" s="1" customFormat="1" ht="12.75" x14ac:dyDescent="0.2">
      <c r="A609" s="23">
        <v>557</v>
      </c>
      <c r="B609" s="25" t="s">
        <v>3597</v>
      </c>
      <c r="C609" s="26" t="s">
        <v>3598</v>
      </c>
      <c r="D609" s="27">
        <v>0.371</v>
      </c>
      <c r="E609" s="106" t="s">
        <v>2926</v>
      </c>
      <c r="F609" s="26" t="s">
        <v>33</v>
      </c>
      <c r="G609" s="23" t="s">
        <v>1219</v>
      </c>
      <c r="H609" s="28" t="s">
        <v>3599</v>
      </c>
      <c r="I609" s="29"/>
      <c r="K609" s="27">
        <v>0.371</v>
      </c>
      <c r="R609" s="4"/>
    </row>
    <row r="610" spans="1:18" s="1" customFormat="1" ht="25.5" x14ac:dyDescent="0.2">
      <c r="A610" s="23">
        <v>558</v>
      </c>
      <c r="B610" s="25" t="s">
        <v>3600</v>
      </c>
      <c r="C610" s="26" t="s">
        <v>3601</v>
      </c>
      <c r="D610" s="27">
        <v>7.4999999999999997E-2</v>
      </c>
      <c r="E610" s="106" t="s">
        <v>2926</v>
      </c>
      <c r="F610" s="26" t="s">
        <v>33</v>
      </c>
      <c r="G610" s="23" t="s">
        <v>2163</v>
      </c>
      <c r="H610" s="28"/>
      <c r="I610" s="29"/>
      <c r="K610" s="27">
        <v>7.4999999999999997E-2</v>
      </c>
      <c r="R610" s="4"/>
    </row>
    <row r="611" spans="1:18" s="1" customFormat="1" ht="12.75" x14ac:dyDescent="0.2">
      <c r="A611" s="16">
        <v>560</v>
      </c>
      <c r="B611" s="17" t="s">
        <v>3602</v>
      </c>
      <c r="C611" s="18" t="s">
        <v>2755</v>
      </c>
      <c r="D611" s="19">
        <v>5.0999999999999997E-2</v>
      </c>
      <c r="E611" s="109" t="s">
        <v>2926</v>
      </c>
      <c r="F611" s="18" t="s">
        <v>33</v>
      </c>
      <c r="G611" s="16" t="s">
        <v>819</v>
      </c>
      <c r="H611" s="20" t="s">
        <v>4140</v>
      </c>
      <c r="I611" s="21"/>
      <c r="K611" s="19">
        <v>5.0999999999999997E-2</v>
      </c>
      <c r="R611" s="4"/>
    </row>
    <row r="612" spans="1:18" s="1" customFormat="1" ht="12.75" x14ac:dyDescent="0.2">
      <c r="A612" s="23">
        <v>561</v>
      </c>
      <c r="B612" s="25" t="s">
        <v>3603</v>
      </c>
      <c r="C612" s="26" t="s">
        <v>2330</v>
      </c>
      <c r="D612" s="27">
        <v>0.499</v>
      </c>
      <c r="E612" s="106" t="s">
        <v>2926</v>
      </c>
      <c r="F612" s="26" t="s">
        <v>33</v>
      </c>
      <c r="G612" s="23" t="s">
        <v>438</v>
      </c>
      <c r="H612" s="28" t="s">
        <v>3604</v>
      </c>
      <c r="I612" s="29"/>
      <c r="K612" s="27">
        <v>0.499</v>
      </c>
      <c r="R612" s="4"/>
    </row>
    <row r="613" spans="1:18" s="1" customFormat="1" ht="25.5" x14ac:dyDescent="0.2">
      <c r="A613" s="23">
        <v>563</v>
      </c>
      <c r="B613" s="25" t="s">
        <v>3605</v>
      </c>
      <c r="C613" s="26" t="s">
        <v>3606</v>
      </c>
      <c r="D613" s="27">
        <v>9.7000000000000003E-2</v>
      </c>
      <c r="E613" s="106" t="s">
        <v>2926</v>
      </c>
      <c r="F613" s="26" t="s">
        <v>33</v>
      </c>
      <c r="G613" s="23" t="s">
        <v>1219</v>
      </c>
      <c r="H613" s="28" t="s">
        <v>3607</v>
      </c>
      <c r="I613" s="29"/>
      <c r="K613" s="27">
        <v>9.7000000000000003E-2</v>
      </c>
      <c r="R613" s="4"/>
    </row>
    <row r="614" spans="1:18" s="1" customFormat="1" ht="25.5" x14ac:dyDescent="0.2">
      <c r="A614" s="23">
        <v>564</v>
      </c>
      <c r="B614" s="25" t="s">
        <v>3608</v>
      </c>
      <c r="C614" s="26" t="s">
        <v>3606</v>
      </c>
      <c r="D614" s="27">
        <v>0.105</v>
      </c>
      <c r="E614" s="106" t="s">
        <v>2926</v>
      </c>
      <c r="F614" s="26" t="s">
        <v>33</v>
      </c>
      <c r="G614" s="23" t="s">
        <v>2301</v>
      </c>
      <c r="H614" s="28" t="s">
        <v>3609</v>
      </c>
      <c r="I614" s="29"/>
      <c r="K614" s="27">
        <v>0.105</v>
      </c>
      <c r="R614" s="4"/>
    </row>
    <row r="615" spans="1:18" s="1" customFormat="1" ht="25.5" x14ac:dyDescent="0.2">
      <c r="A615" s="23">
        <v>565</v>
      </c>
      <c r="B615" s="25" t="s">
        <v>3610</v>
      </c>
      <c r="C615" s="26" t="s">
        <v>3606</v>
      </c>
      <c r="D615" s="27">
        <v>2.1999999999999999E-2</v>
      </c>
      <c r="E615" s="106" t="s">
        <v>2926</v>
      </c>
      <c r="F615" s="26" t="s">
        <v>33</v>
      </c>
      <c r="G615" s="23" t="s">
        <v>2163</v>
      </c>
      <c r="H615" s="28"/>
      <c r="I615" s="29"/>
      <c r="K615" s="27">
        <v>2.1999999999999999E-2</v>
      </c>
      <c r="R615" s="4"/>
    </row>
    <row r="616" spans="1:18" s="1" customFormat="1" ht="12.75" x14ac:dyDescent="0.2">
      <c r="A616" s="23">
        <v>566</v>
      </c>
      <c r="B616" s="25" t="s">
        <v>3611</v>
      </c>
      <c r="C616" s="26" t="s">
        <v>3612</v>
      </c>
      <c r="D616" s="27">
        <v>0.318</v>
      </c>
      <c r="E616" s="106" t="s">
        <v>2926</v>
      </c>
      <c r="F616" s="26" t="s">
        <v>33</v>
      </c>
      <c r="G616" s="23" t="s">
        <v>2163</v>
      </c>
      <c r="H616" s="28"/>
      <c r="I616" s="29"/>
      <c r="K616" s="27">
        <v>0.318</v>
      </c>
      <c r="R616" s="4"/>
    </row>
    <row r="617" spans="1:18" s="1" customFormat="1" ht="25.5" x14ac:dyDescent="0.2">
      <c r="A617" s="23">
        <v>567</v>
      </c>
      <c r="B617" s="25" t="s">
        <v>3613</v>
      </c>
      <c r="C617" s="26" t="s">
        <v>3614</v>
      </c>
      <c r="D617" s="27">
        <v>0.216</v>
      </c>
      <c r="E617" s="106" t="s">
        <v>2926</v>
      </c>
      <c r="F617" s="26" t="s">
        <v>33</v>
      </c>
      <c r="G617" s="23" t="s">
        <v>1219</v>
      </c>
      <c r="H617" s="28" t="s">
        <v>3615</v>
      </c>
      <c r="I617" s="29"/>
      <c r="K617" s="27">
        <v>0.216</v>
      </c>
      <c r="R617" s="4"/>
    </row>
    <row r="618" spans="1:18" s="1" customFormat="1" ht="25.5" x14ac:dyDescent="0.2">
      <c r="A618" s="23">
        <v>569</v>
      </c>
      <c r="B618" s="25" t="s">
        <v>3616</v>
      </c>
      <c r="C618" s="26" t="s">
        <v>3617</v>
      </c>
      <c r="D618" s="27">
        <v>2.3E-2</v>
      </c>
      <c r="E618" s="106" t="s">
        <v>2926</v>
      </c>
      <c r="F618" s="26" t="s">
        <v>33</v>
      </c>
      <c r="G618" s="23" t="s">
        <v>2163</v>
      </c>
      <c r="H618" s="28"/>
      <c r="I618" s="29"/>
      <c r="K618" s="27">
        <v>2.3E-2</v>
      </c>
      <c r="R618" s="4"/>
    </row>
    <row r="619" spans="1:18" s="1" customFormat="1" ht="12.75" x14ac:dyDescent="0.2">
      <c r="A619" s="23">
        <v>570</v>
      </c>
      <c r="B619" s="25" t="s">
        <v>3618</v>
      </c>
      <c r="C619" s="26" t="s">
        <v>3619</v>
      </c>
      <c r="D619" s="27">
        <v>9.2999999999999999E-2</v>
      </c>
      <c r="E619" s="106" t="s">
        <v>2926</v>
      </c>
      <c r="F619" s="26" t="s">
        <v>33</v>
      </c>
      <c r="G619" s="23" t="s">
        <v>1219</v>
      </c>
      <c r="H619" s="28" t="s">
        <v>3620</v>
      </c>
      <c r="I619" s="29"/>
      <c r="K619" s="27">
        <v>9.2999999999999999E-2</v>
      </c>
      <c r="R619" s="4"/>
    </row>
    <row r="620" spans="1:18" s="1" customFormat="1" ht="12.75" x14ac:dyDescent="0.2">
      <c r="A620" s="39">
        <v>571</v>
      </c>
      <c r="B620" s="40" t="s">
        <v>3621</v>
      </c>
      <c r="C620" s="33" t="s">
        <v>3622</v>
      </c>
      <c r="D620" s="41">
        <v>0.11</v>
      </c>
      <c r="E620" s="108" t="s">
        <v>2926</v>
      </c>
      <c r="F620" s="33" t="s">
        <v>33</v>
      </c>
      <c r="G620" s="39" t="s">
        <v>2301</v>
      </c>
      <c r="H620" s="31" t="s">
        <v>3623</v>
      </c>
      <c r="I620" s="29"/>
      <c r="J620" s="13"/>
      <c r="K620" s="41">
        <v>0.11</v>
      </c>
      <c r="R620" s="4"/>
    </row>
    <row r="621" spans="1:18" s="1" customFormat="1" ht="12.75" x14ac:dyDescent="0.2">
      <c r="A621" s="23">
        <v>572</v>
      </c>
      <c r="B621" s="25" t="s">
        <v>3624</v>
      </c>
      <c r="C621" s="26" t="s">
        <v>2857</v>
      </c>
      <c r="D621" s="27">
        <v>0.09</v>
      </c>
      <c r="E621" s="106" t="s">
        <v>2926</v>
      </c>
      <c r="F621" s="26" t="s">
        <v>33</v>
      </c>
      <c r="G621" s="23" t="s">
        <v>819</v>
      </c>
      <c r="H621" s="28" t="s">
        <v>3625</v>
      </c>
      <c r="I621" s="29"/>
      <c r="K621" s="27">
        <v>0.09</v>
      </c>
      <c r="L621" s="13"/>
      <c r="R621" s="4"/>
    </row>
    <row r="622" spans="1:18" s="1" customFormat="1" ht="12.75" x14ac:dyDescent="0.2">
      <c r="A622" s="23">
        <v>573</v>
      </c>
      <c r="B622" s="25" t="s">
        <v>3626</v>
      </c>
      <c r="C622" s="26" t="s">
        <v>3443</v>
      </c>
      <c r="D622" s="27">
        <v>0.155</v>
      </c>
      <c r="E622" s="106" t="s">
        <v>2926</v>
      </c>
      <c r="F622" s="26" t="s">
        <v>33</v>
      </c>
      <c r="G622" s="23" t="s">
        <v>819</v>
      </c>
      <c r="H622" s="28" t="s">
        <v>3627</v>
      </c>
      <c r="I622" s="29"/>
      <c r="K622" s="27">
        <v>0.155</v>
      </c>
      <c r="R622" s="4"/>
    </row>
    <row r="623" spans="1:18" s="1" customFormat="1" ht="12.75" x14ac:dyDescent="0.2">
      <c r="A623" s="23">
        <v>574</v>
      </c>
      <c r="B623" s="25" t="s">
        <v>3628</v>
      </c>
      <c r="C623" s="26" t="s">
        <v>3443</v>
      </c>
      <c r="D623" s="27">
        <v>0.08</v>
      </c>
      <c r="E623" s="106" t="s">
        <v>2926</v>
      </c>
      <c r="F623" s="26" t="s">
        <v>33</v>
      </c>
      <c r="G623" s="23" t="s">
        <v>819</v>
      </c>
      <c r="H623" s="28" t="s">
        <v>3629</v>
      </c>
      <c r="I623" s="29"/>
      <c r="K623" s="27">
        <v>0.08</v>
      </c>
      <c r="R623" s="4"/>
    </row>
    <row r="624" spans="1:18" s="1" customFormat="1" ht="25.5" x14ac:dyDescent="0.2">
      <c r="A624" s="23">
        <v>576</v>
      </c>
      <c r="B624" s="25" t="s">
        <v>3630</v>
      </c>
      <c r="C624" s="26" t="s">
        <v>3631</v>
      </c>
      <c r="D624" s="27">
        <v>0.105</v>
      </c>
      <c r="E624" s="106" t="s">
        <v>2926</v>
      </c>
      <c r="F624" s="26" t="s">
        <v>33</v>
      </c>
      <c r="G624" s="23" t="s">
        <v>2163</v>
      </c>
      <c r="H624" s="28" t="s">
        <v>3632</v>
      </c>
      <c r="I624" s="29"/>
      <c r="K624" s="27">
        <v>0.105</v>
      </c>
      <c r="R624" s="4"/>
    </row>
    <row r="625" spans="1:20" s="1" customFormat="1" ht="25.5" x14ac:dyDescent="0.2">
      <c r="A625" s="23">
        <v>577</v>
      </c>
      <c r="B625" s="25" t="s">
        <v>3633</v>
      </c>
      <c r="C625" s="26" t="s">
        <v>3631</v>
      </c>
      <c r="D625" s="27">
        <v>0.128</v>
      </c>
      <c r="E625" s="106" t="s">
        <v>2926</v>
      </c>
      <c r="F625" s="26" t="s">
        <v>33</v>
      </c>
      <c r="G625" s="23" t="s">
        <v>2163</v>
      </c>
      <c r="H625" s="28" t="s">
        <v>3634</v>
      </c>
      <c r="I625" s="29"/>
      <c r="K625" s="27">
        <v>0.128</v>
      </c>
      <c r="R625" s="4"/>
    </row>
    <row r="626" spans="1:20" s="1" customFormat="1" ht="12.75" x14ac:dyDescent="0.2">
      <c r="A626" s="23">
        <v>578</v>
      </c>
      <c r="B626" s="25" t="s">
        <v>3635</v>
      </c>
      <c r="C626" s="26" t="s">
        <v>2205</v>
      </c>
      <c r="D626" s="27">
        <v>0.49199999999999999</v>
      </c>
      <c r="E626" s="106" t="s">
        <v>2926</v>
      </c>
      <c r="F626" s="26" t="s">
        <v>33</v>
      </c>
      <c r="G626" s="23" t="s">
        <v>2163</v>
      </c>
      <c r="H626" s="28"/>
      <c r="I626" s="29"/>
      <c r="K626" s="27">
        <v>0.49199999999999999</v>
      </c>
      <c r="R626" s="4"/>
    </row>
    <row r="627" spans="1:20" s="1" customFormat="1" ht="12.75" x14ac:dyDescent="0.2">
      <c r="A627" s="23">
        <v>579</v>
      </c>
      <c r="B627" s="25" t="s">
        <v>3636</v>
      </c>
      <c r="C627" s="26" t="s">
        <v>2654</v>
      </c>
      <c r="D627" s="27">
        <v>8.2000000000000003E-2</v>
      </c>
      <c r="E627" s="106" t="s">
        <v>2926</v>
      </c>
      <c r="F627" s="26" t="s">
        <v>33</v>
      </c>
      <c r="G627" s="23" t="s">
        <v>819</v>
      </c>
      <c r="H627" s="28" t="s">
        <v>3637</v>
      </c>
      <c r="I627" s="29"/>
      <c r="K627" s="27">
        <v>8.2000000000000003E-2</v>
      </c>
      <c r="R627" s="4"/>
    </row>
    <row r="628" spans="1:20" s="1" customFormat="1" ht="25.5" x14ac:dyDescent="0.2">
      <c r="A628" s="23">
        <v>580</v>
      </c>
      <c r="B628" s="25" t="s">
        <v>3638</v>
      </c>
      <c r="C628" s="26" t="s">
        <v>2562</v>
      </c>
      <c r="D628" s="27">
        <v>0.189</v>
      </c>
      <c r="E628" s="106" t="s">
        <v>2926</v>
      </c>
      <c r="F628" s="26" t="s">
        <v>33</v>
      </c>
      <c r="G628" s="23" t="s">
        <v>2163</v>
      </c>
      <c r="H628" s="28"/>
      <c r="I628" s="29"/>
      <c r="K628" s="27">
        <v>0.189</v>
      </c>
      <c r="R628" s="4"/>
    </row>
    <row r="629" spans="1:20" s="1" customFormat="1" ht="25.5" x14ac:dyDescent="0.2">
      <c r="A629" s="23">
        <v>581</v>
      </c>
      <c r="B629" s="25" t="s">
        <v>3639</v>
      </c>
      <c r="C629" s="26" t="s">
        <v>2562</v>
      </c>
      <c r="D629" s="27">
        <v>0.152</v>
      </c>
      <c r="E629" s="106" t="s">
        <v>2926</v>
      </c>
      <c r="F629" s="26" t="s">
        <v>33</v>
      </c>
      <c r="G629" s="23" t="s">
        <v>2163</v>
      </c>
      <c r="H629" s="28"/>
      <c r="I629" s="29"/>
      <c r="K629" s="27">
        <v>0.152</v>
      </c>
      <c r="R629" s="4"/>
    </row>
    <row r="630" spans="1:20" s="1" customFormat="1" ht="25.5" x14ac:dyDescent="0.2">
      <c r="A630" s="23">
        <v>582</v>
      </c>
      <c r="B630" s="25" t="s">
        <v>3640</v>
      </c>
      <c r="C630" s="26" t="s">
        <v>3641</v>
      </c>
      <c r="D630" s="27">
        <v>0.13700000000000001</v>
      </c>
      <c r="E630" s="106" t="s">
        <v>2926</v>
      </c>
      <c r="F630" s="26" t="s">
        <v>33</v>
      </c>
      <c r="G630" s="23" t="s">
        <v>2163</v>
      </c>
      <c r="H630" s="28"/>
      <c r="I630" s="29"/>
      <c r="K630" s="27">
        <v>0.13700000000000001</v>
      </c>
      <c r="R630" s="4"/>
    </row>
    <row r="631" spans="1:20" s="1" customFormat="1" ht="25.5" x14ac:dyDescent="0.2">
      <c r="A631" s="23">
        <v>583</v>
      </c>
      <c r="B631" s="25" t="s">
        <v>3642</v>
      </c>
      <c r="C631" s="26" t="s">
        <v>3590</v>
      </c>
      <c r="D631" s="27">
        <v>0.113</v>
      </c>
      <c r="E631" s="106" t="s">
        <v>2642</v>
      </c>
      <c r="F631" s="26" t="s">
        <v>31</v>
      </c>
      <c r="G631" s="23" t="s">
        <v>2163</v>
      </c>
      <c r="H631" s="28"/>
      <c r="I631" s="29"/>
      <c r="R631" s="4"/>
      <c r="T631" s="1">
        <v>0.113</v>
      </c>
    </row>
    <row r="632" spans="1:20" s="1" customFormat="1" ht="25.5" x14ac:dyDescent="0.2">
      <c r="A632" s="23">
        <v>584</v>
      </c>
      <c r="B632" s="25" t="s">
        <v>3643</v>
      </c>
      <c r="C632" s="26" t="s">
        <v>3644</v>
      </c>
      <c r="D632" s="27">
        <v>0.13500000000000001</v>
      </c>
      <c r="E632" s="106" t="s">
        <v>2642</v>
      </c>
      <c r="F632" s="26" t="s">
        <v>31</v>
      </c>
      <c r="G632" s="23" t="s">
        <v>2163</v>
      </c>
      <c r="H632" s="28"/>
      <c r="I632" s="29"/>
      <c r="R632" s="4"/>
      <c r="T632" s="1">
        <v>0.13500000000000001</v>
      </c>
    </row>
    <row r="633" spans="1:20" s="1" customFormat="1" ht="12.75" x14ac:dyDescent="0.2">
      <c r="A633" s="23">
        <v>585</v>
      </c>
      <c r="B633" s="25" t="s">
        <v>3645</v>
      </c>
      <c r="C633" s="26" t="s">
        <v>3646</v>
      </c>
      <c r="D633" s="27">
        <v>0.22600000000000001</v>
      </c>
      <c r="E633" s="106" t="s">
        <v>2642</v>
      </c>
      <c r="F633" s="26" t="s">
        <v>31</v>
      </c>
      <c r="G633" s="23" t="s">
        <v>2163</v>
      </c>
      <c r="H633" s="28"/>
      <c r="I633" s="29"/>
      <c r="R633" s="4"/>
      <c r="T633" s="1">
        <v>0.22600000000000001</v>
      </c>
    </row>
    <row r="634" spans="1:20" s="1" customFormat="1" ht="25.5" x14ac:dyDescent="0.2">
      <c r="A634" s="23">
        <v>586</v>
      </c>
      <c r="B634" s="25" t="s">
        <v>3647</v>
      </c>
      <c r="C634" s="26" t="s">
        <v>3648</v>
      </c>
      <c r="D634" s="27">
        <v>0.17100000000000001</v>
      </c>
      <c r="E634" s="106" t="s">
        <v>2642</v>
      </c>
      <c r="F634" s="26" t="s">
        <v>31</v>
      </c>
      <c r="G634" s="23" t="s">
        <v>2163</v>
      </c>
      <c r="H634" s="28"/>
      <c r="I634" s="29"/>
      <c r="R634" s="4"/>
      <c r="T634" s="1">
        <v>0.17100000000000001</v>
      </c>
    </row>
    <row r="635" spans="1:20" s="1" customFormat="1" ht="25.5" x14ac:dyDescent="0.2">
      <c r="A635" s="23">
        <v>587</v>
      </c>
      <c r="B635" s="25" t="s">
        <v>3649</v>
      </c>
      <c r="C635" s="26" t="s">
        <v>3650</v>
      </c>
      <c r="D635" s="27">
        <v>0.51100000000000001</v>
      </c>
      <c r="E635" s="106" t="s">
        <v>2642</v>
      </c>
      <c r="F635" s="26" t="s">
        <v>31</v>
      </c>
      <c r="G635" s="23" t="s">
        <v>2163</v>
      </c>
      <c r="H635" s="28"/>
      <c r="I635" s="29"/>
      <c r="R635" s="4"/>
      <c r="T635" s="1">
        <v>0.51100000000000001</v>
      </c>
    </row>
    <row r="636" spans="1:20" s="1" customFormat="1" ht="12.75" x14ac:dyDescent="0.2">
      <c r="A636" s="23">
        <v>588</v>
      </c>
      <c r="B636" s="25" t="s">
        <v>3651</v>
      </c>
      <c r="C636" s="26" t="s">
        <v>3652</v>
      </c>
      <c r="D636" s="27">
        <v>0.09</v>
      </c>
      <c r="E636" s="106" t="s">
        <v>2642</v>
      </c>
      <c r="F636" s="26" t="s">
        <v>31</v>
      </c>
      <c r="G636" s="23" t="s">
        <v>2163</v>
      </c>
      <c r="H636" s="28"/>
      <c r="I636" s="29"/>
      <c r="R636" s="4"/>
      <c r="T636" s="1">
        <v>0.09</v>
      </c>
    </row>
    <row r="637" spans="1:20" s="1" customFormat="1" ht="25.5" x14ac:dyDescent="0.2">
      <c r="A637" s="23">
        <v>589</v>
      </c>
      <c r="B637" s="25" t="s">
        <v>3653</v>
      </c>
      <c r="C637" s="26" t="s">
        <v>2771</v>
      </c>
      <c r="D637" s="27">
        <v>0.19800000000000001</v>
      </c>
      <c r="E637" s="106" t="s">
        <v>3142</v>
      </c>
      <c r="F637" s="26" t="s">
        <v>81</v>
      </c>
      <c r="G637" s="23" t="s">
        <v>2163</v>
      </c>
      <c r="H637" s="28"/>
      <c r="I637" s="29"/>
      <c r="J637" s="1">
        <v>0.19800000000000001</v>
      </c>
      <c r="R637" s="4"/>
    </row>
    <row r="638" spans="1:20" s="1" customFormat="1" ht="12.75" x14ac:dyDescent="0.2">
      <c r="A638" s="23">
        <v>590</v>
      </c>
      <c r="B638" s="25" t="s">
        <v>3654</v>
      </c>
      <c r="C638" s="26" t="s">
        <v>3655</v>
      </c>
      <c r="D638" s="27">
        <v>2.5000000000000001E-2</v>
      </c>
      <c r="E638" s="106" t="s">
        <v>2642</v>
      </c>
      <c r="F638" s="26" t="s">
        <v>31</v>
      </c>
      <c r="G638" s="23" t="s">
        <v>2163</v>
      </c>
      <c r="H638" s="28"/>
      <c r="I638" s="29"/>
      <c r="R638" s="4"/>
      <c r="T638" s="1">
        <v>2.5000000000000001E-2</v>
      </c>
    </row>
    <row r="639" spans="1:20" s="1" customFormat="1" ht="12.75" x14ac:dyDescent="0.2">
      <c r="A639" s="23">
        <v>591</v>
      </c>
      <c r="B639" s="25" t="s">
        <v>3656</v>
      </c>
      <c r="C639" s="26" t="s">
        <v>2372</v>
      </c>
      <c r="D639" s="27">
        <v>0.14499999999999999</v>
      </c>
      <c r="E639" s="106" t="s">
        <v>2636</v>
      </c>
      <c r="F639" s="26" t="s">
        <v>31</v>
      </c>
      <c r="G639" s="23" t="s">
        <v>819</v>
      </c>
      <c r="H639" s="28" t="s">
        <v>3657</v>
      </c>
      <c r="I639" s="29"/>
      <c r="R639" s="4"/>
      <c r="T639" s="1">
        <v>0.14499999999999999</v>
      </c>
    </row>
    <row r="640" spans="1:20" s="1" customFormat="1" ht="12.75" x14ac:dyDescent="0.2">
      <c r="A640" s="23">
        <v>592</v>
      </c>
      <c r="B640" s="25" t="s">
        <v>3658</v>
      </c>
      <c r="C640" s="26" t="s">
        <v>2268</v>
      </c>
      <c r="D640" s="27">
        <v>0.16700000000000001</v>
      </c>
      <c r="E640" s="106" t="s">
        <v>2651</v>
      </c>
      <c r="F640" s="26" t="s">
        <v>31</v>
      </c>
      <c r="G640" s="23" t="s">
        <v>2163</v>
      </c>
      <c r="H640" s="28"/>
      <c r="I640" s="29"/>
      <c r="R640" s="4"/>
      <c r="T640" s="1">
        <v>0.16700000000000001</v>
      </c>
    </row>
    <row r="641" spans="1:18" s="1" customFormat="1" ht="12.75" x14ac:dyDescent="0.2">
      <c r="A641" s="23">
        <v>593</v>
      </c>
      <c r="B641" s="25" t="s">
        <v>3659</v>
      </c>
      <c r="C641" s="26" t="s">
        <v>3660</v>
      </c>
      <c r="D641" s="27">
        <v>0.106</v>
      </c>
      <c r="E641" s="106" t="s">
        <v>2352</v>
      </c>
      <c r="F641" s="26" t="s">
        <v>909</v>
      </c>
      <c r="G641" s="23" t="s">
        <v>819</v>
      </c>
      <c r="H641" s="28" t="s">
        <v>3661</v>
      </c>
      <c r="I641" s="29"/>
      <c r="N641" s="1">
        <v>0.106</v>
      </c>
      <c r="R641" s="4"/>
    </row>
    <row r="642" spans="1:18" s="1" customFormat="1" ht="12.75" x14ac:dyDescent="0.2">
      <c r="A642" s="132">
        <v>594</v>
      </c>
      <c r="B642" s="133" t="s">
        <v>3662</v>
      </c>
      <c r="C642" s="137" t="s">
        <v>3663</v>
      </c>
      <c r="D642" s="135">
        <v>0.20799999999999999</v>
      </c>
      <c r="E642" s="134" t="s">
        <v>2352</v>
      </c>
      <c r="F642" s="137" t="s">
        <v>909</v>
      </c>
      <c r="G642" s="132" t="s">
        <v>2163</v>
      </c>
      <c r="H642" s="28" t="s">
        <v>3664</v>
      </c>
      <c r="I642" s="29"/>
      <c r="J642" s="143"/>
      <c r="N642" s="1">
        <v>0.20799999999999999</v>
      </c>
      <c r="R642" s="4"/>
    </row>
    <row r="643" spans="1:18" s="1" customFormat="1" ht="12.75" x14ac:dyDescent="0.2">
      <c r="A643" s="132"/>
      <c r="B643" s="133"/>
      <c r="C643" s="137"/>
      <c r="D643" s="135"/>
      <c r="E643" s="134"/>
      <c r="F643" s="137"/>
      <c r="G643" s="132"/>
      <c r="H643" s="28" t="s">
        <v>3665</v>
      </c>
      <c r="I643" s="29"/>
      <c r="J643" s="143"/>
      <c r="R643" s="4"/>
    </row>
    <row r="644" spans="1:18" s="1" customFormat="1" ht="12.75" x14ac:dyDescent="0.2">
      <c r="A644" s="23">
        <v>595</v>
      </c>
      <c r="B644" s="25" t="s">
        <v>3666</v>
      </c>
      <c r="C644" s="26" t="s">
        <v>3110</v>
      </c>
      <c r="D644" s="27">
        <v>0.17699999999999999</v>
      </c>
      <c r="E644" s="106" t="s">
        <v>2363</v>
      </c>
      <c r="F644" s="26" t="s">
        <v>909</v>
      </c>
      <c r="G644" s="23" t="s">
        <v>2163</v>
      </c>
      <c r="H644" s="28" t="s">
        <v>3667</v>
      </c>
      <c r="I644" s="29"/>
      <c r="N644" s="1">
        <v>0.17699999999999999</v>
      </c>
      <c r="R644" s="4"/>
    </row>
    <row r="645" spans="1:18" s="1" customFormat="1" ht="12.75" x14ac:dyDescent="0.2">
      <c r="A645" s="23">
        <v>596</v>
      </c>
      <c r="B645" s="25" t="s">
        <v>3668</v>
      </c>
      <c r="C645" s="26" t="s">
        <v>3669</v>
      </c>
      <c r="D645" s="27">
        <v>0.27400000000000002</v>
      </c>
      <c r="E645" s="106" t="s">
        <v>3050</v>
      </c>
      <c r="F645" s="26" t="s">
        <v>909</v>
      </c>
      <c r="G645" s="23" t="s">
        <v>2163</v>
      </c>
      <c r="H645" s="28"/>
      <c r="I645" s="29"/>
      <c r="N645" s="1">
        <v>0.27400000000000002</v>
      </c>
      <c r="R645" s="4"/>
    </row>
    <row r="646" spans="1:18" s="1" customFormat="1" ht="25.5" x14ac:dyDescent="0.2">
      <c r="A646" s="39">
        <v>597</v>
      </c>
      <c r="B646" s="40" t="s">
        <v>3670</v>
      </c>
      <c r="C646" s="33" t="s">
        <v>3671</v>
      </c>
      <c r="D646" s="41">
        <v>0.20699999999999999</v>
      </c>
      <c r="E646" s="108" t="s">
        <v>2600</v>
      </c>
      <c r="F646" s="33" t="s">
        <v>909</v>
      </c>
      <c r="G646" s="39" t="s">
        <v>2301</v>
      </c>
      <c r="H646" s="31" t="s">
        <v>3672</v>
      </c>
      <c r="I646" s="42"/>
      <c r="J646" s="13"/>
      <c r="K646" s="13"/>
      <c r="N646" s="1">
        <v>0.20699999999999999</v>
      </c>
      <c r="R646" s="4"/>
    </row>
    <row r="647" spans="1:18" s="1" customFormat="1" ht="12.75" x14ac:dyDescent="0.2">
      <c r="A647" s="23">
        <v>598</v>
      </c>
      <c r="B647" s="25" t="s">
        <v>3673</v>
      </c>
      <c r="C647" s="26" t="s">
        <v>3674</v>
      </c>
      <c r="D647" s="27">
        <v>5.1999999999999998E-2</v>
      </c>
      <c r="E647" s="106" t="s">
        <v>2600</v>
      </c>
      <c r="F647" s="26" t="s">
        <v>909</v>
      </c>
      <c r="G647" s="23" t="s">
        <v>2163</v>
      </c>
      <c r="H647" s="28"/>
      <c r="I647" s="29"/>
      <c r="L647" s="13"/>
      <c r="N647" s="1">
        <v>5.1999999999999998E-2</v>
      </c>
      <c r="R647" s="4"/>
    </row>
    <row r="648" spans="1:18" s="1" customFormat="1" ht="25.5" x14ac:dyDescent="0.2">
      <c r="A648" s="23">
        <v>599</v>
      </c>
      <c r="B648" s="25" t="s">
        <v>3675</v>
      </c>
      <c r="C648" s="26" t="s">
        <v>3676</v>
      </c>
      <c r="D648" s="27">
        <v>0.218</v>
      </c>
      <c r="E648" s="106" t="s">
        <v>2600</v>
      </c>
      <c r="F648" s="26" t="s">
        <v>909</v>
      </c>
      <c r="G648" s="23" t="s">
        <v>2163</v>
      </c>
      <c r="H648" s="28"/>
      <c r="I648" s="29"/>
      <c r="N648" s="1">
        <v>0.218</v>
      </c>
      <c r="R648" s="4"/>
    </row>
    <row r="649" spans="1:18" s="1" customFormat="1" ht="25.5" x14ac:dyDescent="0.2">
      <c r="A649" s="23">
        <v>600</v>
      </c>
      <c r="B649" s="25" t="s">
        <v>3677</v>
      </c>
      <c r="C649" s="26" t="s">
        <v>3678</v>
      </c>
      <c r="D649" s="27">
        <v>5.7000000000000002E-2</v>
      </c>
      <c r="E649" s="106" t="s">
        <v>2600</v>
      </c>
      <c r="F649" s="26" t="s">
        <v>909</v>
      </c>
      <c r="G649" s="23" t="s">
        <v>2163</v>
      </c>
      <c r="H649" s="28"/>
      <c r="I649" s="29"/>
      <c r="N649" s="1">
        <v>5.7000000000000002E-2</v>
      </c>
      <c r="R649" s="4"/>
    </row>
    <row r="650" spans="1:18" s="1" customFormat="1" ht="12.75" x14ac:dyDescent="0.2">
      <c r="A650" s="23">
        <v>601</v>
      </c>
      <c r="B650" s="25" t="s">
        <v>3679</v>
      </c>
      <c r="C650" s="26" t="s">
        <v>1641</v>
      </c>
      <c r="D650" s="27">
        <v>0.21</v>
      </c>
      <c r="E650" s="106" t="s">
        <v>2235</v>
      </c>
      <c r="F650" s="26" t="s">
        <v>556</v>
      </c>
      <c r="G650" s="23" t="s">
        <v>819</v>
      </c>
      <c r="H650" s="28" t="s">
        <v>3680</v>
      </c>
      <c r="I650" s="29"/>
      <c r="O650" s="1">
        <v>0.21</v>
      </c>
      <c r="R650" s="4"/>
    </row>
    <row r="651" spans="1:18" s="1" customFormat="1" ht="25.5" x14ac:dyDescent="0.2">
      <c r="A651" s="23">
        <v>602</v>
      </c>
      <c r="B651" s="25" t="s">
        <v>3681</v>
      </c>
      <c r="C651" s="26" t="s">
        <v>3682</v>
      </c>
      <c r="D651" s="27">
        <v>0.108</v>
      </c>
      <c r="E651" s="106" t="s">
        <v>2206</v>
      </c>
      <c r="F651" s="26" t="s">
        <v>556</v>
      </c>
      <c r="G651" s="23" t="s">
        <v>819</v>
      </c>
      <c r="H651" s="28" t="s">
        <v>3683</v>
      </c>
      <c r="I651" s="29"/>
      <c r="O651" s="1">
        <v>0.108</v>
      </c>
      <c r="R651" s="4"/>
    </row>
    <row r="652" spans="1:18" s="1" customFormat="1" ht="12.75" x14ac:dyDescent="0.2">
      <c r="A652" s="23">
        <v>603</v>
      </c>
      <c r="B652" s="25" t="s">
        <v>3684</v>
      </c>
      <c r="C652" s="26" t="s">
        <v>3685</v>
      </c>
      <c r="D652" s="27">
        <v>0.156</v>
      </c>
      <c r="E652" s="106" t="s">
        <v>2235</v>
      </c>
      <c r="F652" s="26" t="s">
        <v>556</v>
      </c>
      <c r="G652" s="23" t="s">
        <v>819</v>
      </c>
      <c r="H652" s="28" t="s">
        <v>3686</v>
      </c>
      <c r="I652" s="29"/>
      <c r="O652" s="1">
        <v>0.156</v>
      </c>
      <c r="R652" s="4"/>
    </row>
    <row r="653" spans="1:18" s="1" customFormat="1" ht="25.5" x14ac:dyDescent="0.2">
      <c r="A653" s="23">
        <v>604</v>
      </c>
      <c r="B653" s="25" t="s">
        <v>3687</v>
      </c>
      <c r="C653" s="26" t="s">
        <v>3688</v>
      </c>
      <c r="D653" s="27">
        <v>3.3000000000000002E-2</v>
      </c>
      <c r="E653" s="106" t="s">
        <v>3142</v>
      </c>
      <c r="F653" s="26" t="s">
        <v>16</v>
      </c>
      <c r="G653" s="23" t="s">
        <v>1219</v>
      </c>
      <c r="H653" s="28" t="s">
        <v>3689</v>
      </c>
      <c r="I653" s="29"/>
      <c r="J653" s="1">
        <v>3.3000000000000002E-2</v>
      </c>
      <c r="R653" s="4"/>
    </row>
    <row r="654" spans="1:18" s="1" customFormat="1" ht="12.75" x14ac:dyDescent="0.2">
      <c r="A654" s="23">
        <v>605</v>
      </c>
      <c r="B654" s="25" t="s">
        <v>3690</v>
      </c>
      <c r="C654" s="26" t="s">
        <v>3691</v>
      </c>
      <c r="D654" s="27">
        <v>0.26400000000000001</v>
      </c>
      <c r="E654" s="106" t="s">
        <v>3142</v>
      </c>
      <c r="F654" s="26" t="s">
        <v>16</v>
      </c>
      <c r="G654" s="23" t="s">
        <v>1219</v>
      </c>
      <c r="H654" s="28" t="s">
        <v>3692</v>
      </c>
      <c r="I654" s="29"/>
      <c r="J654" s="1">
        <v>0.26400000000000001</v>
      </c>
      <c r="R654" s="4"/>
    </row>
    <row r="655" spans="1:18" s="1" customFormat="1" ht="12.75" x14ac:dyDescent="0.2">
      <c r="A655" s="23">
        <v>606</v>
      </c>
      <c r="B655" s="25" t="s">
        <v>3693</v>
      </c>
      <c r="C655" s="26" t="s">
        <v>3694</v>
      </c>
      <c r="D655" s="27">
        <v>0.64300000000000002</v>
      </c>
      <c r="E655" s="106" t="s">
        <v>3142</v>
      </c>
      <c r="F655" s="26" t="s">
        <v>16</v>
      </c>
      <c r="G655" s="23" t="s">
        <v>1219</v>
      </c>
      <c r="H655" s="28" t="s">
        <v>3695</v>
      </c>
      <c r="I655" s="29"/>
      <c r="J655" s="1">
        <v>0.64300000000000002</v>
      </c>
      <c r="R655" s="4"/>
    </row>
    <row r="656" spans="1:18" s="1" customFormat="1" ht="12.75" x14ac:dyDescent="0.2">
      <c r="A656" s="23">
        <v>607</v>
      </c>
      <c r="B656" s="40" t="s">
        <v>3696</v>
      </c>
      <c r="C656" s="33" t="s">
        <v>3697</v>
      </c>
      <c r="D656" s="41">
        <v>0.04</v>
      </c>
      <c r="E656" s="108" t="s">
        <v>3142</v>
      </c>
      <c r="F656" s="33" t="s">
        <v>16</v>
      </c>
      <c r="G656" s="23" t="s">
        <v>1219</v>
      </c>
      <c r="H656" s="31" t="s">
        <v>3698</v>
      </c>
      <c r="I656" s="29"/>
      <c r="J656" s="1">
        <v>0.04</v>
      </c>
      <c r="R656" s="4"/>
    </row>
    <row r="657" spans="1:18" s="1" customFormat="1" ht="12.75" x14ac:dyDescent="0.2">
      <c r="A657" s="132">
        <v>608</v>
      </c>
      <c r="B657" s="133" t="s">
        <v>3699</v>
      </c>
      <c r="C657" s="137" t="s">
        <v>3410</v>
      </c>
      <c r="D657" s="41">
        <f>0.061</f>
        <v>6.0999999999999999E-2</v>
      </c>
      <c r="E657" s="134" t="s">
        <v>3142</v>
      </c>
      <c r="F657" s="137" t="s">
        <v>16</v>
      </c>
      <c r="G657" s="132" t="s">
        <v>1219</v>
      </c>
      <c r="H657" s="31" t="s">
        <v>3700</v>
      </c>
      <c r="I657" s="29"/>
      <c r="J657" s="78">
        <v>6.0999999999999999E-2</v>
      </c>
      <c r="R657" s="4"/>
    </row>
    <row r="658" spans="1:18" s="1" customFormat="1" ht="12.75" x14ac:dyDescent="0.2">
      <c r="A658" s="132"/>
      <c r="B658" s="133"/>
      <c r="C658" s="137"/>
      <c r="D658" s="27">
        <v>0.24099999999999999</v>
      </c>
      <c r="E658" s="134"/>
      <c r="F658" s="137"/>
      <c r="G658" s="132"/>
      <c r="H658" s="28" t="s">
        <v>3701</v>
      </c>
      <c r="I658" s="29"/>
      <c r="J658" s="78">
        <v>0.24099999999999999</v>
      </c>
      <c r="R658" s="4"/>
    </row>
    <row r="659" spans="1:18" s="1" customFormat="1" ht="12.75" x14ac:dyDescent="0.2">
      <c r="A659" s="23">
        <v>609</v>
      </c>
      <c r="B659" s="25" t="s">
        <v>3702</v>
      </c>
      <c r="C659" s="26" t="s">
        <v>3646</v>
      </c>
      <c r="D659" s="27">
        <v>5.6000000000000001E-2</v>
      </c>
      <c r="E659" s="106" t="s">
        <v>3142</v>
      </c>
      <c r="F659" s="26" t="s">
        <v>16</v>
      </c>
      <c r="G659" s="23" t="s">
        <v>1219</v>
      </c>
      <c r="H659" s="28" t="s">
        <v>3703</v>
      </c>
      <c r="I659" s="29"/>
      <c r="J659" s="1">
        <v>5.6000000000000001E-2</v>
      </c>
      <c r="R659" s="4"/>
    </row>
    <row r="660" spans="1:18" s="1" customFormat="1" ht="25.5" x14ac:dyDescent="0.2">
      <c r="A660" s="23">
        <v>610</v>
      </c>
      <c r="B660" s="25" t="s">
        <v>3704</v>
      </c>
      <c r="C660" s="26" t="s">
        <v>3705</v>
      </c>
      <c r="D660" s="27">
        <v>7.4999999999999997E-2</v>
      </c>
      <c r="E660" s="106" t="s">
        <v>3142</v>
      </c>
      <c r="F660" s="26" t="s">
        <v>16</v>
      </c>
      <c r="G660" s="23" t="s">
        <v>1219</v>
      </c>
      <c r="H660" s="28" t="s">
        <v>3706</v>
      </c>
      <c r="I660" s="29"/>
      <c r="J660" s="1">
        <v>7.4999999999999997E-2</v>
      </c>
      <c r="R660" s="4"/>
    </row>
    <row r="661" spans="1:18" s="1" customFormat="1" ht="25.5" x14ac:dyDescent="0.2">
      <c r="A661" s="23">
        <v>611</v>
      </c>
      <c r="B661" s="25" t="s">
        <v>3707</v>
      </c>
      <c r="C661" s="26" t="s">
        <v>3708</v>
      </c>
      <c r="D661" s="27">
        <v>8.6999999999999994E-2</v>
      </c>
      <c r="E661" s="106" t="s">
        <v>3142</v>
      </c>
      <c r="F661" s="26" t="s">
        <v>16</v>
      </c>
      <c r="G661" s="23" t="s">
        <v>1219</v>
      </c>
      <c r="H661" s="28" t="s">
        <v>3709</v>
      </c>
      <c r="I661" s="29"/>
      <c r="J661" s="1">
        <v>8.6999999999999994E-2</v>
      </c>
      <c r="R661" s="4"/>
    </row>
    <row r="662" spans="1:18" s="1" customFormat="1" ht="25.5" x14ac:dyDescent="0.2">
      <c r="A662" s="23">
        <v>612</v>
      </c>
      <c r="B662" s="25" t="s">
        <v>3710</v>
      </c>
      <c r="C662" s="26" t="s">
        <v>3711</v>
      </c>
      <c r="D662" s="27">
        <v>0.16700000000000001</v>
      </c>
      <c r="E662" s="106" t="s">
        <v>3142</v>
      </c>
      <c r="F662" s="26" t="s">
        <v>16</v>
      </c>
      <c r="G662" s="23" t="s">
        <v>1219</v>
      </c>
      <c r="H662" s="28" t="s">
        <v>3712</v>
      </c>
      <c r="I662" s="29"/>
      <c r="J662" s="1">
        <v>0.16700000000000001</v>
      </c>
      <c r="R662" s="4"/>
    </row>
    <row r="663" spans="1:18" s="1" customFormat="1" ht="12.75" x14ac:dyDescent="0.2">
      <c r="A663" s="23">
        <v>613</v>
      </c>
      <c r="B663" s="25" t="s">
        <v>3713</v>
      </c>
      <c r="C663" s="26" t="s">
        <v>3714</v>
      </c>
      <c r="D663" s="27">
        <v>2.5000000000000001E-2</v>
      </c>
      <c r="E663" s="106" t="s">
        <v>3142</v>
      </c>
      <c r="F663" s="26" t="s">
        <v>16</v>
      </c>
      <c r="G663" s="23" t="s">
        <v>1219</v>
      </c>
      <c r="H663" s="28" t="s">
        <v>3715</v>
      </c>
      <c r="I663" s="29"/>
      <c r="J663" s="1">
        <v>2.5000000000000001E-2</v>
      </c>
      <c r="R663" s="4"/>
    </row>
    <row r="664" spans="1:18" s="1" customFormat="1" ht="25.5" x14ac:dyDescent="0.2">
      <c r="A664" s="23">
        <v>614</v>
      </c>
      <c r="B664" s="25" t="s">
        <v>3716</v>
      </c>
      <c r="C664" s="26" t="s">
        <v>3717</v>
      </c>
      <c r="D664" s="27">
        <v>8.6999999999999994E-2</v>
      </c>
      <c r="E664" s="106" t="s">
        <v>3142</v>
      </c>
      <c r="F664" s="26" t="s">
        <v>16</v>
      </c>
      <c r="G664" s="23" t="s">
        <v>2163</v>
      </c>
      <c r="H664" s="28"/>
      <c r="I664" s="29"/>
      <c r="J664" s="1">
        <v>8.6999999999999994E-2</v>
      </c>
      <c r="R664" s="4"/>
    </row>
    <row r="665" spans="1:18" s="1" customFormat="1" ht="25.5" x14ac:dyDescent="0.2">
      <c r="A665" s="23">
        <v>616</v>
      </c>
      <c r="B665" s="25" t="s">
        <v>3718</v>
      </c>
      <c r="C665" s="26" t="s">
        <v>3719</v>
      </c>
      <c r="D665" s="27">
        <v>5.1999999999999998E-2</v>
      </c>
      <c r="E665" s="106" t="s">
        <v>3142</v>
      </c>
      <c r="F665" s="26" t="s">
        <v>16</v>
      </c>
      <c r="G665" s="23" t="s">
        <v>1219</v>
      </c>
      <c r="H665" s="28" t="s">
        <v>3720</v>
      </c>
      <c r="I665" s="29"/>
      <c r="J665" s="1">
        <v>5.1999999999999998E-2</v>
      </c>
      <c r="R665" s="4"/>
    </row>
    <row r="666" spans="1:18" s="1" customFormat="1" ht="25.5" x14ac:dyDescent="0.2">
      <c r="A666" s="39">
        <v>617</v>
      </c>
      <c r="B666" s="40" t="s">
        <v>3721</v>
      </c>
      <c r="C666" s="33" t="s">
        <v>3722</v>
      </c>
      <c r="D666" s="41">
        <v>5.7000000000000002E-2</v>
      </c>
      <c r="E666" s="108" t="s">
        <v>3142</v>
      </c>
      <c r="F666" s="33" t="s">
        <v>16</v>
      </c>
      <c r="G666" s="39" t="s">
        <v>1219</v>
      </c>
      <c r="H666" s="31" t="s">
        <v>3723</v>
      </c>
      <c r="I666" s="42"/>
      <c r="J666" s="13">
        <v>5.7000000000000002E-2</v>
      </c>
      <c r="R666" s="4"/>
    </row>
    <row r="667" spans="1:18" s="1" customFormat="1" ht="25.5" x14ac:dyDescent="0.2">
      <c r="A667" s="23">
        <v>618</v>
      </c>
      <c r="B667" s="25" t="s">
        <v>3724</v>
      </c>
      <c r="C667" s="26" t="s">
        <v>3722</v>
      </c>
      <c r="D667" s="27">
        <v>6.9000000000000006E-2</v>
      </c>
      <c r="E667" s="106" t="s">
        <v>3142</v>
      </c>
      <c r="F667" s="26" t="s">
        <v>16</v>
      </c>
      <c r="G667" s="23" t="s">
        <v>1219</v>
      </c>
      <c r="H667" s="28" t="s">
        <v>3725</v>
      </c>
      <c r="I667" s="29"/>
      <c r="J667" s="1">
        <v>6.9000000000000006E-2</v>
      </c>
      <c r="R667" s="4"/>
    </row>
    <row r="668" spans="1:18" s="1" customFormat="1" ht="25.5" x14ac:dyDescent="0.2">
      <c r="A668" s="23">
        <v>619</v>
      </c>
      <c r="B668" s="25" t="s">
        <v>3726</v>
      </c>
      <c r="C668" s="26" t="s">
        <v>3727</v>
      </c>
      <c r="D668" s="27">
        <v>7.2999999999999995E-2</v>
      </c>
      <c r="E668" s="106" t="s">
        <v>3142</v>
      </c>
      <c r="F668" s="26" t="s">
        <v>16</v>
      </c>
      <c r="G668" s="23" t="s">
        <v>2163</v>
      </c>
      <c r="H668" s="28"/>
      <c r="I668" s="29"/>
      <c r="J668" s="1">
        <v>7.2999999999999995E-2</v>
      </c>
      <c r="R668" s="4"/>
    </row>
    <row r="669" spans="1:18" s="1" customFormat="1" ht="12.75" x14ac:dyDescent="0.2">
      <c r="A669" s="23">
        <v>620</v>
      </c>
      <c r="B669" s="25" t="s">
        <v>3728</v>
      </c>
      <c r="C669" s="26" t="s">
        <v>3729</v>
      </c>
      <c r="D669" s="27">
        <v>9.5000000000000001E-2</v>
      </c>
      <c r="E669" s="106" t="s">
        <v>3142</v>
      </c>
      <c r="F669" s="26" t="s">
        <v>16</v>
      </c>
      <c r="G669" s="23" t="s">
        <v>2163</v>
      </c>
      <c r="H669" s="28"/>
      <c r="I669" s="29"/>
      <c r="J669" s="1">
        <v>9.5000000000000001E-2</v>
      </c>
      <c r="R669" s="4"/>
    </row>
    <row r="670" spans="1:18" s="1" customFormat="1" ht="12.75" x14ac:dyDescent="0.2">
      <c r="A670" s="23">
        <v>621</v>
      </c>
      <c r="B670" s="25" t="s">
        <v>3730</v>
      </c>
      <c r="C670" s="26" t="s">
        <v>3731</v>
      </c>
      <c r="D670" s="27">
        <v>0.12</v>
      </c>
      <c r="E670" s="106" t="s">
        <v>3142</v>
      </c>
      <c r="F670" s="26" t="s">
        <v>16</v>
      </c>
      <c r="G670" s="23" t="s">
        <v>819</v>
      </c>
      <c r="H670" s="28" t="s">
        <v>3732</v>
      </c>
      <c r="I670" s="29"/>
      <c r="J670" s="1">
        <v>0.12</v>
      </c>
      <c r="R670" s="4"/>
    </row>
    <row r="671" spans="1:18" s="1" customFormat="1" ht="12.75" x14ac:dyDescent="0.2">
      <c r="A671" s="23">
        <v>622</v>
      </c>
      <c r="B671" s="25" t="s">
        <v>3733</v>
      </c>
      <c r="C671" s="26" t="s">
        <v>2936</v>
      </c>
      <c r="D671" s="27">
        <v>0.25900000000000001</v>
      </c>
      <c r="E671" s="106" t="s">
        <v>3142</v>
      </c>
      <c r="F671" s="26" t="s">
        <v>16</v>
      </c>
      <c r="G671" s="23" t="s">
        <v>2163</v>
      </c>
      <c r="H671" s="28"/>
      <c r="I671" s="29"/>
      <c r="J671" s="1">
        <v>0.25900000000000001</v>
      </c>
      <c r="R671" s="4"/>
    </row>
    <row r="672" spans="1:18" s="1" customFormat="1" ht="12.75" x14ac:dyDescent="0.2">
      <c r="A672" s="23">
        <v>623</v>
      </c>
      <c r="B672" s="25" t="s">
        <v>3734</v>
      </c>
      <c r="C672" s="26" t="s">
        <v>3735</v>
      </c>
      <c r="D672" s="27">
        <v>0.188</v>
      </c>
      <c r="E672" s="106" t="s">
        <v>3142</v>
      </c>
      <c r="F672" s="26" t="s">
        <v>16</v>
      </c>
      <c r="G672" s="23" t="s">
        <v>2163</v>
      </c>
      <c r="H672" s="28"/>
      <c r="I672" s="29"/>
      <c r="J672" s="1">
        <v>0.188</v>
      </c>
      <c r="R672" s="4"/>
    </row>
    <row r="673" spans="1:18" s="1" customFormat="1" ht="12.75" x14ac:dyDescent="0.2">
      <c r="A673" s="23">
        <v>624</v>
      </c>
      <c r="B673" s="25" t="s">
        <v>3736</v>
      </c>
      <c r="C673" s="26" t="s">
        <v>3737</v>
      </c>
      <c r="D673" s="27">
        <v>0.312</v>
      </c>
      <c r="E673" s="106" t="s">
        <v>3142</v>
      </c>
      <c r="F673" s="26" t="s">
        <v>16</v>
      </c>
      <c r="G673" s="23" t="s">
        <v>1219</v>
      </c>
      <c r="H673" s="28" t="s">
        <v>3738</v>
      </c>
      <c r="I673" s="29"/>
      <c r="J673" s="1">
        <v>0.312</v>
      </c>
      <c r="R673" s="4"/>
    </row>
    <row r="674" spans="1:18" s="1" customFormat="1" ht="12.75" x14ac:dyDescent="0.2">
      <c r="A674" s="23">
        <v>625</v>
      </c>
      <c r="B674" s="25" t="s">
        <v>3739</v>
      </c>
      <c r="C674" s="26" t="s">
        <v>3740</v>
      </c>
      <c r="D674" s="27">
        <v>0.152</v>
      </c>
      <c r="E674" s="106" t="s">
        <v>3142</v>
      </c>
      <c r="F674" s="26" t="s">
        <v>16</v>
      </c>
      <c r="G674" s="23" t="s">
        <v>2163</v>
      </c>
      <c r="H674" s="28"/>
      <c r="I674" s="29"/>
      <c r="J674" s="1">
        <v>0.152</v>
      </c>
      <c r="R674" s="4"/>
    </row>
    <row r="675" spans="1:18" s="1" customFormat="1" ht="25.5" x14ac:dyDescent="0.2">
      <c r="A675" s="23">
        <v>626</v>
      </c>
      <c r="B675" s="25" t="s">
        <v>3741</v>
      </c>
      <c r="C675" s="26" t="s">
        <v>3742</v>
      </c>
      <c r="D675" s="27">
        <v>0.11700000000000001</v>
      </c>
      <c r="E675" s="106" t="s">
        <v>3142</v>
      </c>
      <c r="F675" s="26" t="s">
        <v>16</v>
      </c>
      <c r="G675" s="23" t="s">
        <v>1219</v>
      </c>
      <c r="H675" s="28" t="s">
        <v>3743</v>
      </c>
      <c r="I675" s="29"/>
      <c r="J675" s="1">
        <v>0.11700000000000001</v>
      </c>
      <c r="R675" s="4"/>
    </row>
    <row r="676" spans="1:18" s="1" customFormat="1" ht="25.5" x14ac:dyDescent="0.2">
      <c r="A676" s="23">
        <v>627</v>
      </c>
      <c r="B676" s="25" t="s">
        <v>3744</v>
      </c>
      <c r="C676" s="26" t="s">
        <v>3745</v>
      </c>
      <c r="D676" s="27">
        <v>0.24299999999999999</v>
      </c>
      <c r="E676" s="106" t="s">
        <v>3142</v>
      </c>
      <c r="F676" s="26" t="s">
        <v>16</v>
      </c>
      <c r="G676" s="23" t="s">
        <v>2163</v>
      </c>
      <c r="H676" s="28" t="s">
        <v>3746</v>
      </c>
      <c r="I676" s="29"/>
      <c r="J676" s="1">
        <v>0.24299999999999999</v>
      </c>
      <c r="R676" s="4"/>
    </row>
    <row r="677" spans="1:18" s="1" customFormat="1" ht="12.75" x14ac:dyDescent="0.2">
      <c r="A677" s="23">
        <v>628</v>
      </c>
      <c r="B677" s="25" t="s">
        <v>3747</v>
      </c>
      <c r="C677" s="26" t="s">
        <v>3748</v>
      </c>
      <c r="D677" s="27">
        <v>0.26300000000000001</v>
      </c>
      <c r="E677" s="106" t="s">
        <v>3142</v>
      </c>
      <c r="F677" s="26" t="s">
        <v>16</v>
      </c>
      <c r="G677" s="23" t="s">
        <v>1219</v>
      </c>
      <c r="H677" s="28" t="s">
        <v>3749</v>
      </c>
      <c r="I677" s="29"/>
      <c r="J677" s="1">
        <v>0.26300000000000001</v>
      </c>
      <c r="R677" s="4"/>
    </row>
    <row r="678" spans="1:18" s="1" customFormat="1" ht="12.75" x14ac:dyDescent="0.2">
      <c r="A678" s="23">
        <v>629</v>
      </c>
      <c r="B678" s="25" t="s">
        <v>3750</v>
      </c>
      <c r="C678" s="26" t="s">
        <v>3751</v>
      </c>
      <c r="D678" s="27">
        <v>0.14599999999999999</v>
      </c>
      <c r="E678" s="106" t="s">
        <v>3142</v>
      </c>
      <c r="F678" s="26" t="s">
        <v>16</v>
      </c>
      <c r="G678" s="23" t="s">
        <v>1219</v>
      </c>
      <c r="H678" s="28" t="s">
        <v>3752</v>
      </c>
      <c r="I678" s="29"/>
      <c r="J678" s="1">
        <v>0.14599999999999999</v>
      </c>
      <c r="R678" s="4"/>
    </row>
    <row r="679" spans="1:18" s="1" customFormat="1" ht="12.75" x14ac:dyDescent="0.2">
      <c r="A679" s="23">
        <v>630</v>
      </c>
      <c r="B679" s="25" t="s">
        <v>3753</v>
      </c>
      <c r="C679" s="26" t="s">
        <v>3754</v>
      </c>
      <c r="D679" s="27">
        <f>0.692</f>
        <v>0.69199999999999995</v>
      </c>
      <c r="E679" s="106" t="s">
        <v>3142</v>
      </c>
      <c r="F679" s="26" t="s">
        <v>16</v>
      </c>
      <c r="G679" s="23" t="s">
        <v>2163</v>
      </c>
      <c r="H679" s="28"/>
      <c r="I679" s="29"/>
      <c r="J679" s="1">
        <v>0.69199999999999995</v>
      </c>
      <c r="R679" s="4"/>
    </row>
    <row r="680" spans="1:18" s="1" customFormat="1" ht="12.75" x14ac:dyDescent="0.2">
      <c r="A680" s="23">
        <v>631</v>
      </c>
      <c r="B680" s="25" t="s">
        <v>3755</v>
      </c>
      <c r="C680" s="26" t="s">
        <v>3756</v>
      </c>
      <c r="D680" s="27">
        <v>4.2000000000000003E-2</v>
      </c>
      <c r="E680" s="106" t="s">
        <v>3142</v>
      </c>
      <c r="F680" s="26" t="s">
        <v>16</v>
      </c>
      <c r="G680" s="23" t="s">
        <v>1219</v>
      </c>
      <c r="H680" s="28" t="s">
        <v>3757</v>
      </c>
      <c r="I680" s="29"/>
      <c r="J680" s="1">
        <v>4.2000000000000003E-2</v>
      </c>
      <c r="R680" s="4"/>
    </row>
    <row r="681" spans="1:18" s="1" customFormat="1" ht="12.75" x14ac:dyDescent="0.2">
      <c r="A681" s="23">
        <v>632</v>
      </c>
      <c r="B681" s="25" t="s">
        <v>3758</v>
      </c>
      <c r="C681" s="26" t="s">
        <v>2897</v>
      </c>
      <c r="D681" s="27">
        <v>3.5000000000000003E-2</v>
      </c>
      <c r="E681" s="106" t="s">
        <v>3142</v>
      </c>
      <c r="F681" s="26" t="s">
        <v>16</v>
      </c>
      <c r="G681" s="23" t="s">
        <v>2163</v>
      </c>
      <c r="H681" s="28"/>
      <c r="I681" s="29"/>
      <c r="J681" s="1">
        <v>3.5000000000000003E-2</v>
      </c>
      <c r="R681" s="4"/>
    </row>
    <row r="682" spans="1:18" s="1" customFormat="1" ht="25.5" x14ac:dyDescent="0.2">
      <c r="A682" s="23">
        <v>633</v>
      </c>
      <c r="B682" s="25" t="s">
        <v>3759</v>
      </c>
      <c r="C682" s="26" t="s">
        <v>3760</v>
      </c>
      <c r="D682" s="27">
        <v>6.5000000000000002E-2</v>
      </c>
      <c r="E682" s="106" t="s">
        <v>3142</v>
      </c>
      <c r="F682" s="26" t="s">
        <v>16</v>
      </c>
      <c r="G682" s="23" t="s">
        <v>1219</v>
      </c>
      <c r="H682" s="28" t="s">
        <v>3761</v>
      </c>
      <c r="I682" s="29"/>
      <c r="J682" s="1">
        <v>6.5000000000000002E-2</v>
      </c>
      <c r="R682" s="4"/>
    </row>
    <row r="683" spans="1:18" s="1" customFormat="1" ht="12.75" x14ac:dyDescent="0.2">
      <c r="A683" s="23">
        <v>634</v>
      </c>
      <c r="B683" s="25" t="s">
        <v>3762</v>
      </c>
      <c r="C683" s="26" t="s">
        <v>3763</v>
      </c>
      <c r="D683" s="27">
        <v>8.3000000000000004E-2</v>
      </c>
      <c r="E683" s="106" t="s">
        <v>3142</v>
      </c>
      <c r="F683" s="26" t="s">
        <v>16</v>
      </c>
      <c r="G683" s="23" t="s">
        <v>2163</v>
      </c>
      <c r="H683" s="28"/>
      <c r="I683" s="29"/>
      <c r="J683" s="1">
        <v>8.3000000000000004E-2</v>
      </c>
      <c r="R683" s="4"/>
    </row>
    <row r="684" spans="1:18" s="1" customFormat="1" ht="12.75" x14ac:dyDescent="0.2">
      <c r="A684" s="23">
        <v>635</v>
      </c>
      <c r="B684" s="25" t="s">
        <v>3764</v>
      </c>
      <c r="C684" s="26" t="s">
        <v>2472</v>
      </c>
      <c r="D684" s="27">
        <v>9.1999999999999998E-2</v>
      </c>
      <c r="E684" s="106" t="s">
        <v>3142</v>
      </c>
      <c r="F684" s="26" t="s">
        <v>16</v>
      </c>
      <c r="G684" s="23" t="s">
        <v>438</v>
      </c>
      <c r="H684" s="28"/>
      <c r="I684" s="29"/>
      <c r="J684" s="1">
        <v>9.1999999999999998E-2</v>
      </c>
      <c r="R684" s="4"/>
    </row>
    <row r="685" spans="1:18" s="1" customFormat="1" ht="25.5" x14ac:dyDescent="0.2">
      <c r="A685" s="23">
        <v>636</v>
      </c>
      <c r="B685" s="25" t="s">
        <v>3765</v>
      </c>
      <c r="C685" s="26" t="s">
        <v>3766</v>
      </c>
      <c r="D685" s="27">
        <v>0.08</v>
      </c>
      <c r="E685" s="106" t="s">
        <v>3142</v>
      </c>
      <c r="F685" s="26" t="s">
        <v>16</v>
      </c>
      <c r="G685" s="23" t="s">
        <v>1219</v>
      </c>
      <c r="H685" s="28" t="s">
        <v>3767</v>
      </c>
      <c r="I685" s="29"/>
      <c r="J685" s="1">
        <v>0.08</v>
      </c>
      <c r="R685" s="4"/>
    </row>
    <row r="686" spans="1:18" s="1" customFormat="1" ht="25.5" x14ac:dyDescent="0.2">
      <c r="A686" s="23">
        <v>637</v>
      </c>
      <c r="B686" s="25" t="s">
        <v>3768</v>
      </c>
      <c r="C686" s="26" t="s">
        <v>3766</v>
      </c>
      <c r="D686" s="27">
        <v>7.0999999999999994E-2</v>
      </c>
      <c r="E686" s="106" t="s">
        <v>3142</v>
      </c>
      <c r="F686" s="26" t="s">
        <v>16</v>
      </c>
      <c r="G686" s="23" t="s">
        <v>1219</v>
      </c>
      <c r="H686" s="28" t="s">
        <v>3769</v>
      </c>
      <c r="I686" s="29"/>
      <c r="J686" s="1">
        <v>7.0999999999999994E-2</v>
      </c>
      <c r="R686" s="4"/>
    </row>
    <row r="687" spans="1:18" s="1" customFormat="1" ht="25.5" x14ac:dyDescent="0.2">
      <c r="A687" s="23">
        <v>638</v>
      </c>
      <c r="B687" s="25" t="s">
        <v>3770</v>
      </c>
      <c r="C687" s="26" t="s">
        <v>3766</v>
      </c>
      <c r="D687" s="27">
        <v>7.5999999999999998E-2</v>
      </c>
      <c r="E687" s="106" t="s">
        <v>3142</v>
      </c>
      <c r="F687" s="26" t="s">
        <v>16</v>
      </c>
      <c r="G687" s="23" t="s">
        <v>1219</v>
      </c>
      <c r="H687" s="28" t="s">
        <v>3771</v>
      </c>
      <c r="I687" s="29"/>
      <c r="J687" s="1">
        <v>7.5999999999999998E-2</v>
      </c>
      <c r="R687" s="4"/>
    </row>
    <row r="688" spans="1:18" s="1" customFormat="1" ht="25.5" x14ac:dyDescent="0.2">
      <c r="A688" s="23">
        <v>639</v>
      </c>
      <c r="B688" s="25" t="s">
        <v>3772</v>
      </c>
      <c r="C688" s="26" t="s">
        <v>3773</v>
      </c>
      <c r="D688" s="27">
        <v>0.09</v>
      </c>
      <c r="E688" s="106" t="s">
        <v>3142</v>
      </c>
      <c r="F688" s="26" t="s">
        <v>16</v>
      </c>
      <c r="G688" s="23" t="s">
        <v>1219</v>
      </c>
      <c r="H688" s="28" t="s">
        <v>3774</v>
      </c>
      <c r="I688" s="29"/>
      <c r="J688" s="1">
        <v>0.09</v>
      </c>
      <c r="R688" s="4"/>
    </row>
    <row r="689" spans="1:24" s="1" customFormat="1" ht="25.5" x14ac:dyDescent="0.2">
      <c r="A689" s="23">
        <v>640</v>
      </c>
      <c r="B689" s="25" t="s">
        <v>3775</v>
      </c>
      <c r="C689" s="26" t="s">
        <v>3776</v>
      </c>
      <c r="D689" s="27">
        <v>5.5E-2</v>
      </c>
      <c r="E689" s="106" t="s">
        <v>3142</v>
      </c>
      <c r="F689" s="26" t="s">
        <v>16</v>
      </c>
      <c r="G689" s="23" t="s">
        <v>1219</v>
      </c>
      <c r="H689" s="28" t="s">
        <v>3777</v>
      </c>
      <c r="I689" s="29"/>
      <c r="J689" s="1">
        <v>5.5E-2</v>
      </c>
      <c r="R689" s="4"/>
    </row>
    <row r="690" spans="1:24" s="1" customFormat="1" ht="25.5" x14ac:dyDescent="0.2">
      <c r="A690" s="23">
        <v>641</v>
      </c>
      <c r="B690" s="25" t="s">
        <v>3778</v>
      </c>
      <c r="C690" s="26" t="s">
        <v>3779</v>
      </c>
      <c r="D690" s="27">
        <v>0.19600000000000001</v>
      </c>
      <c r="E690" s="106" t="s">
        <v>3142</v>
      </c>
      <c r="F690" s="26" t="s">
        <v>16</v>
      </c>
      <c r="G690" s="23" t="s">
        <v>1219</v>
      </c>
      <c r="H690" s="28" t="s">
        <v>3780</v>
      </c>
      <c r="I690" s="29"/>
      <c r="J690" s="1">
        <v>0.19600000000000001</v>
      </c>
      <c r="R690" s="4"/>
    </row>
    <row r="691" spans="1:24" s="1" customFormat="1" ht="25.5" x14ac:dyDescent="0.2">
      <c r="A691" s="23">
        <v>642</v>
      </c>
      <c r="B691" s="25" t="s">
        <v>3781</v>
      </c>
      <c r="C691" s="26" t="s">
        <v>3782</v>
      </c>
      <c r="D691" s="27">
        <v>0.13</v>
      </c>
      <c r="E691" s="106" t="s">
        <v>3142</v>
      </c>
      <c r="F691" s="26" t="s">
        <v>16</v>
      </c>
      <c r="G691" s="23" t="s">
        <v>1219</v>
      </c>
      <c r="H691" s="28" t="s">
        <v>3783</v>
      </c>
      <c r="I691" s="29"/>
      <c r="J691" s="1">
        <v>0.13</v>
      </c>
      <c r="R691" s="4"/>
    </row>
    <row r="692" spans="1:24" s="1" customFormat="1" ht="12.75" x14ac:dyDescent="0.2">
      <c r="A692" s="23">
        <v>643</v>
      </c>
      <c r="B692" s="25" t="s">
        <v>3784</v>
      </c>
      <c r="C692" s="26" t="s">
        <v>2250</v>
      </c>
      <c r="D692" s="27">
        <v>4.7E-2</v>
      </c>
      <c r="E692" s="106" t="s">
        <v>3142</v>
      </c>
      <c r="F692" s="26" t="s">
        <v>16</v>
      </c>
      <c r="G692" s="23" t="s">
        <v>819</v>
      </c>
      <c r="H692" s="28" t="s">
        <v>3785</v>
      </c>
      <c r="I692" s="29"/>
      <c r="J692" s="1">
        <v>4.7E-2</v>
      </c>
      <c r="R692" s="4"/>
    </row>
    <row r="693" spans="1:24" s="1" customFormat="1" ht="25.5" x14ac:dyDescent="0.2">
      <c r="A693" s="23">
        <v>644</v>
      </c>
      <c r="B693" s="25" t="s">
        <v>3786</v>
      </c>
      <c r="C693" s="26" t="s">
        <v>3787</v>
      </c>
      <c r="D693" s="27">
        <v>0.20200000000000001</v>
      </c>
      <c r="E693" s="106" t="s">
        <v>3142</v>
      </c>
      <c r="F693" s="26" t="s">
        <v>16</v>
      </c>
      <c r="G693" s="23" t="s">
        <v>1219</v>
      </c>
      <c r="H693" s="28" t="s">
        <v>3788</v>
      </c>
      <c r="I693" s="29"/>
      <c r="J693" s="1">
        <v>0.20200000000000001</v>
      </c>
      <c r="R693" s="4"/>
    </row>
    <row r="694" spans="1:24" s="1" customFormat="1" ht="12.75" x14ac:dyDescent="0.2">
      <c r="A694" s="23">
        <v>645</v>
      </c>
      <c r="B694" s="25" t="s">
        <v>3789</v>
      </c>
      <c r="C694" s="26" t="s">
        <v>3790</v>
      </c>
      <c r="D694" s="27">
        <v>9.5000000000000001E-2</v>
      </c>
      <c r="E694" s="106" t="s">
        <v>3142</v>
      </c>
      <c r="F694" s="26" t="s">
        <v>16</v>
      </c>
      <c r="G694" s="23" t="s">
        <v>2163</v>
      </c>
      <c r="H694" s="28"/>
      <c r="I694" s="29"/>
      <c r="J694" s="1">
        <v>9.5000000000000001E-2</v>
      </c>
      <c r="R694" s="4"/>
    </row>
    <row r="695" spans="1:24" s="1" customFormat="1" ht="25.5" x14ac:dyDescent="0.2">
      <c r="A695" s="23">
        <v>646</v>
      </c>
      <c r="B695" s="25" t="s">
        <v>3791</v>
      </c>
      <c r="C695" s="26" t="s">
        <v>3792</v>
      </c>
      <c r="D695" s="27">
        <v>6.6000000000000003E-2</v>
      </c>
      <c r="E695" s="106" t="s">
        <v>3142</v>
      </c>
      <c r="F695" s="26" t="s">
        <v>16</v>
      </c>
      <c r="G695" s="23" t="s">
        <v>1219</v>
      </c>
      <c r="H695" s="28" t="s">
        <v>3793</v>
      </c>
      <c r="I695" s="29"/>
      <c r="J695" s="1">
        <v>6.6000000000000003E-2</v>
      </c>
      <c r="R695" s="4"/>
    </row>
    <row r="696" spans="1:24" s="1" customFormat="1" ht="25.5" x14ac:dyDescent="0.2">
      <c r="A696" s="23">
        <v>647</v>
      </c>
      <c r="B696" s="25" t="s">
        <v>3794</v>
      </c>
      <c r="C696" s="26" t="s">
        <v>3795</v>
      </c>
      <c r="D696" s="27">
        <v>5.6000000000000001E-2</v>
      </c>
      <c r="E696" s="106" t="s">
        <v>3142</v>
      </c>
      <c r="F696" s="26" t="s">
        <v>16</v>
      </c>
      <c r="G696" s="23" t="s">
        <v>1219</v>
      </c>
      <c r="H696" s="28" t="s">
        <v>3796</v>
      </c>
      <c r="I696" s="29"/>
      <c r="J696" s="1">
        <v>5.6000000000000001E-2</v>
      </c>
      <c r="R696" s="4"/>
    </row>
    <row r="697" spans="1:24" s="1" customFormat="1" ht="25.5" x14ac:dyDescent="0.2">
      <c r="A697" s="23">
        <v>648</v>
      </c>
      <c r="B697" s="25" t="s">
        <v>3797</v>
      </c>
      <c r="C697" s="26" t="s">
        <v>3798</v>
      </c>
      <c r="D697" s="27">
        <v>6.5000000000000002E-2</v>
      </c>
      <c r="E697" s="106" t="s">
        <v>3142</v>
      </c>
      <c r="F697" s="26" t="s">
        <v>16</v>
      </c>
      <c r="G697" s="23" t="s">
        <v>1219</v>
      </c>
      <c r="H697" s="28" t="s">
        <v>3799</v>
      </c>
      <c r="I697" s="29"/>
      <c r="J697" s="1">
        <v>6.5000000000000002E-2</v>
      </c>
      <c r="R697" s="4"/>
      <c r="X697" s="105"/>
    </row>
    <row r="698" spans="1:24" s="1" customFormat="1" ht="25.5" x14ac:dyDescent="0.2">
      <c r="A698" s="23">
        <v>649</v>
      </c>
      <c r="B698" s="25" t="s">
        <v>3800</v>
      </c>
      <c r="C698" s="26" t="s">
        <v>3798</v>
      </c>
      <c r="D698" s="27">
        <v>8.7999999999999995E-2</v>
      </c>
      <c r="E698" s="106" t="s">
        <v>3142</v>
      </c>
      <c r="F698" s="26" t="s">
        <v>16</v>
      </c>
      <c r="G698" s="23" t="s">
        <v>2301</v>
      </c>
      <c r="H698" s="28" t="s">
        <v>3801</v>
      </c>
      <c r="I698" s="29"/>
      <c r="J698" s="1">
        <v>8.7999999999999995E-2</v>
      </c>
      <c r="R698" s="4"/>
    </row>
    <row r="699" spans="1:24" s="1" customFormat="1" ht="25.5" x14ac:dyDescent="0.2">
      <c r="A699" s="23">
        <v>650</v>
      </c>
      <c r="B699" s="25" t="s">
        <v>3802</v>
      </c>
      <c r="C699" s="26" t="s">
        <v>3803</v>
      </c>
      <c r="D699" s="27">
        <v>8.8999999999999996E-2</v>
      </c>
      <c r="E699" s="106" t="s">
        <v>3142</v>
      </c>
      <c r="F699" s="26" t="s">
        <v>16</v>
      </c>
      <c r="G699" s="23" t="s">
        <v>1219</v>
      </c>
      <c r="H699" s="28" t="s">
        <v>3804</v>
      </c>
      <c r="I699" s="29"/>
      <c r="J699" s="1">
        <v>8.8999999999999996E-2</v>
      </c>
      <c r="L699" s="13"/>
      <c r="R699" s="4"/>
    </row>
    <row r="700" spans="1:24" s="1" customFormat="1" ht="12.75" x14ac:dyDescent="0.2">
      <c r="A700" s="39">
        <v>651</v>
      </c>
      <c r="B700" s="40" t="s">
        <v>3805</v>
      </c>
      <c r="C700" s="33" t="s">
        <v>3806</v>
      </c>
      <c r="D700" s="41">
        <v>0.184</v>
      </c>
      <c r="E700" s="108" t="s">
        <v>3142</v>
      </c>
      <c r="F700" s="33" t="s">
        <v>16</v>
      </c>
      <c r="G700" s="39" t="s">
        <v>2147</v>
      </c>
      <c r="H700" s="31" t="s">
        <v>3807</v>
      </c>
      <c r="I700" s="42"/>
      <c r="J700" s="13">
        <v>0.184</v>
      </c>
      <c r="K700" s="13"/>
      <c r="R700" s="4"/>
    </row>
    <row r="701" spans="1:24" s="1" customFormat="1" ht="12.75" x14ac:dyDescent="0.2">
      <c r="A701" s="23">
        <v>652</v>
      </c>
      <c r="B701" s="25" t="s">
        <v>3808</v>
      </c>
      <c r="C701" s="26" t="s">
        <v>3809</v>
      </c>
      <c r="D701" s="27">
        <v>3.6999999999999998E-2</v>
      </c>
      <c r="E701" s="106" t="s">
        <v>3142</v>
      </c>
      <c r="F701" s="26" t="s">
        <v>16</v>
      </c>
      <c r="G701" s="23" t="s">
        <v>819</v>
      </c>
      <c r="H701" s="28" t="s">
        <v>3810</v>
      </c>
      <c r="I701" s="29"/>
      <c r="J701" s="1">
        <v>3.6999999999999998E-2</v>
      </c>
      <c r="L701" s="13"/>
      <c r="R701" s="4"/>
    </row>
    <row r="702" spans="1:24" s="1" customFormat="1" ht="25.5" x14ac:dyDescent="0.2">
      <c r="A702" s="23">
        <v>653</v>
      </c>
      <c r="B702" s="25" t="s">
        <v>3811</v>
      </c>
      <c r="C702" s="26" t="s">
        <v>3812</v>
      </c>
      <c r="D702" s="27">
        <v>0.11899999999999999</v>
      </c>
      <c r="E702" s="106" t="s">
        <v>3142</v>
      </c>
      <c r="F702" s="26" t="s">
        <v>16</v>
      </c>
      <c r="G702" s="23" t="s">
        <v>819</v>
      </c>
      <c r="H702" s="28" t="s">
        <v>3813</v>
      </c>
      <c r="I702" s="29"/>
      <c r="J702" s="1">
        <v>0.11899999999999999</v>
      </c>
      <c r="R702" s="4"/>
    </row>
    <row r="703" spans="1:24" s="1" customFormat="1" ht="25.5" x14ac:dyDescent="0.2">
      <c r="A703" s="23">
        <v>654</v>
      </c>
      <c r="B703" s="25" t="s">
        <v>3814</v>
      </c>
      <c r="C703" s="26" t="s">
        <v>3486</v>
      </c>
      <c r="D703" s="27">
        <v>0.311</v>
      </c>
      <c r="E703" s="106" t="s">
        <v>3142</v>
      </c>
      <c r="F703" s="26" t="s">
        <v>16</v>
      </c>
      <c r="G703" s="23" t="s">
        <v>2163</v>
      </c>
      <c r="H703" s="28"/>
      <c r="I703" s="29"/>
      <c r="J703" s="1">
        <v>0.311</v>
      </c>
      <c r="R703" s="4"/>
    </row>
    <row r="704" spans="1:24" s="1" customFormat="1" ht="12.75" x14ac:dyDescent="0.2">
      <c r="A704" s="132">
        <v>655</v>
      </c>
      <c r="B704" s="133" t="s">
        <v>3815</v>
      </c>
      <c r="C704" s="137" t="s">
        <v>2209</v>
      </c>
      <c r="D704" s="27">
        <f>0.178</f>
        <v>0.17799999999999999</v>
      </c>
      <c r="E704" s="134" t="s">
        <v>2297</v>
      </c>
      <c r="F704" s="137" t="s">
        <v>567</v>
      </c>
      <c r="G704" s="132" t="s">
        <v>819</v>
      </c>
      <c r="H704" s="28" t="s">
        <v>3816</v>
      </c>
      <c r="I704" s="29"/>
      <c r="Q704" s="1">
        <v>0.17799999999999999</v>
      </c>
      <c r="R704" s="4"/>
    </row>
    <row r="705" spans="1:21" s="1" customFormat="1" ht="12.75" x14ac:dyDescent="0.2">
      <c r="A705" s="132"/>
      <c r="B705" s="133"/>
      <c r="C705" s="137"/>
      <c r="D705" s="27">
        <v>0.27100000000000002</v>
      </c>
      <c r="E705" s="134"/>
      <c r="F705" s="137"/>
      <c r="G705" s="132"/>
      <c r="H705" s="28" t="s">
        <v>3817</v>
      </c>
      <c r="I705" s="29"/>
      <c r="Q705" s="1">
        <v>0.27100000000000002</v>
      </c>
      <c r="R705" s="4"/>
    </row>
    <row r="706" spans="1:21" s="1" customFormat="1" ht="25.5" x14ac:dyDescent="0.2">
      <c r="A706" s="23">
        <v>656</v>
      </c>
      <c r="B706" s="25" t="s">
        <v>3818</v>
      </c>
      <c r="C706" s="26" t="s">
        <v>3819</v>
      </c>
      <c r="D706" s="27">
        <v>0.112</v>
      </c>
      <c r="E706" s="106" t="s">
        <v>2565</v>
      </c>
      <c r="F706" s="26" t="s">
        <v>230</v>
      </c>
      <c r="G706" s="23" t="s">
        <v>1219</v>
      </c>
      <c r="H706" s="28" t="s">
        <v>3820</v>
      </c>
      <c r="I706" s="29"/>
      <c r="R706" s="4">
        <v>0.112</v>
      </c>
    </row>
    <row r="707" spans="1:21" s="1" customFormat="1" ht="12.75" x14ac:dyDescent="0.2">
      <c r="A707" s="23">
        <v>657</v>
      </c>
      <c r="B707" s="25" t="s">
        <v>3821</v>
      </c>
      <c r="C707" s="26" t="s">
        <v>3822</v>
      </c>
      <c r="D707" s="27">
        <v>0.108</v>
      </c>
      <c r="E707" s="106" t="s">
        <v>2530</v>
      </c>
      <c r="F707" s="26" t="s">
        <v>230</v>
      </c>
      <c r="G707" s="23" t="s">
        <v>1219</v>
      </c>
      <c r="H707" s="28" t="s">
        <v>3823</v>
      </c>
      <c r="I707" s="29"/>
      <c r="R707" s="4">
        <v>0.108</v>
      </c>
    </row>
    <row r="708" spans="1:21" s="1" customFormat="1" ht="12.75" x14ac:dyDescent="0.2">
      <c r="A708" s="23">
        <v>658</v>
      </c>
      <c r="B708" s="25" t="s">
        <v>3824</v>
      </c>
      <c r="C708" s="26" t="s">
        <v>3825</v>
      </c>
      <c r="D708" s="27">
        <v>0.40899999999999997</v>
      </c>
      <c r="E708" s="106" t="s">
        <v>2647</v>
      </c>
      <c r="F708" s="26" t="s">
        <v>88</v>
      </c>
      <c r="G708" s="23" t="s">
        <v>2163</v>
      </c>
      <c r="H708" s="28"/>
      <c r="I708" s="29"/>
      <c r="R708" s="4"/>
      <c r="U708" s="1">
        <v>0.40899999999999997</v>
      </c>
    </row>
    <row r="709" spans="1:21" s="1" customFormat="1" ht="25.5" x14ac:dyDescent="0.2">
      <c r="A709" s="39">
        <v>659</v>
      </c>
      <c r="B709" s="40" t="s">
        <v>3826</v>
      </c>
      <c r="C709" s="33" t="s">
        <v>3827</v>
      </c>
      <c r="D709" s="41">
        <v>0.52900000000000003</v>
      </c>
      <c r="E709" s="108" t="s">
        <v>2600</v>
      </c>
      <c r="F709" s="33" t="s">
        <v>909</v>
      </c>
      <c r="G709" s="39" t="s">
        <v>2301</v>
      </c>
      <c r="H709" s="31" t="s">
        <v>3828</v>
      </c>
      <c r="I709" s="42"/>
      <c r="J709" s="13"/>
      <c r="K709" s="13"/>
      <c r="N709" s="1">
        <v>0.52900000000000003</v>
      </c>
      <c r="R709" s="4"/>
    </row>
    <row r="710" spans="1:21" s="1" customFormat="1" ht="12.75" x14ac:dyDescent="0.2">
      <c r="A710" s="23">
        <v>660</v>
      </c>
      <c r="B710" s="25" t="s">
        <v>3829</v>
      </c>
      <c r="C710" s="26" t="s">
        <v>3830</v>
      </c>
      <c r="D710" s="27">
        <v>8.5999999999999993E-2</v>
      </c>
      <c r="E710" s="106" t="s">
        <v>2642</v>
      </c>
      <c r="F710" s="26" t="s">
        <v>31</v>
      </c>
      <c r="G710" s="23" t="s">
        <v>2163</v>
      </c>
      <c r="H710" s="28"/>
      <c r="I710" s="29"/>
      <c r="L710" s="13"/>
      <c r="R710" s="4"/>
      <c r="T710" s="1">
        <v>8.5999999999999993E-2</v>
      </c>
    </row>
    <row r="711" spans="1:21" s="1" customFormat="1" ht="12.75" x14ac:dyDescent="0.2">
      <c r="A711" s="23">
        <v>661</v>
      </c>
      <c r="B711" s="25" t="s">
        <v>3831</v>
      </c>
      <c r="C711" s="26" t="s">
        <v>3832</v>
      </c>
      <c r="D711" s="27">
        <v>0.24299999999999999</v>
      </c>
      <c r="E711" s="106" t="s">
        <v>2926</v>
      </c>
      <c r="F711" s="26" t="s">
        <v>33</v>
      </c>
      <c r="G711" s="23" t="s">
        <v>819</v>
      </c>
      <c r="H711" s="28" t="s">
        <v>3833</v>
      </c>
      <c r="I711" s="29"/>
      <c r="K711" s="1">
        <v>0.24299999999999999</v>
      </c>
      <c r="R711" s="4"/>
    </row>
    <row r="712" spans="1:21" s="1" customFormat="1" ht="25.5" x14ac:dyDescent="0.2">
      <c r="A712" s="23">
        <v>662</v>
      </c>
      <c r="B712" s="25" t="s">
        <v>3834</v>
      </c>
      <c r="C712" s="26" t="s">
        <v>3835</v>
      </c>
      <c r="D712" s="27">
        <v>7.1999999999999995E-2</v>
      </c>
      <c r="E712" s="106" t="s">
        <v>2235</v>
      </c>
      <c r="F712" s="26" t="s">
        <v>556</v>
      </c>
      <c r="G712" s="23" t="s">
        <v>819</v>
      </c>
      <c r="H712" s="28" t="s">
        <v>3836</v>
      </c>
      <c r="I712" s="29"/>
      <c r="O712" s="1">
        <v>7.1999999999999995E-2</v>
      </c>
      <c r="R712" s="4"/>
    </row>
    <row r="713" spans="1:21" s="1" customFormat="1" ht="12.75" x14ac:dyDescent="0.2">
      <c r="A713" s="23">
        <v>663</v>
      </c>
      <c r="B713" s="25" t="s">
        <v>3837</v>
      </c>
      <c r="C713" s="26" t="s">
        <v>3646</v>
      </c>
      <c r="D713" s="27">
        <v>6.8000000000000005E-2</v>
      </c>
      <c r="E713" s="106" t="s">
        <v>2222</v>
      </c>
      <c r="F713" s="26" t="s">
        <v>556</v>
      </c>
      <c r="G713" s="23" t="s">
        <v>819</v>
      </c>
      <c r="H713" s="28" t="s">
        <v>3838</v>
      </c>
      <c r="I713" s="29"/>
      <c r="O713" s="1">
        <v>6.8000000000000005E-2</v>
      </c>
      <c r="R713" s="4"/>
    </row>
    <row r="714" spans="1:21" s="1" customFormat="1" ht="12.75" x14ac:dyDescent="0.2">
      <c r="A714" s="23">
        <v>664</v>
      </c>
      <c r="B714" s="25" t="s">
        <v>3839</v>
      </c>
      <c r="C714" s="26" t="s">
        <v>3840</v>
      </c>
      <c r="D714" s="27">
        <v>6.9000000000000006E-2</v>
      </c>
      <c r="E714" s="106" t="s">
        <v>2331</v>
      </c>
      <c r="F714" s="26" t="s">
        <v>567</v>
      </c>
      <c r="G714" s="23" t="s">
        <v>2163</v>
      </c>
      <c r="H714" s="28"/>
      <c r="I714" s="29"/>
      <c r="Q714" s="1">
        <v>6.9000000000000006E-2</v>
      </c>
      <c r="R714" s="4"/>
    </row>
    <row r="715" spans="1:21" s="1" customFormat="1" ht="25.5" x14ac:dyDescent="0.2">
      <c r="A715" s="23">
        <v>665</v>
      </c>
      <c r="B715" s="25" t="s">
        <v>3841</v>
      </c>
      <c r="C715" s="26" t="s">
        <v>3586</v>
      </c>
      <c r="D715" s="27">
        <v>4.3999999999999997E-2</v>
      </c>
      <c r="E715" s="106" t="s">
        <v>2175</v>
      </c>
      <c r="F715" s="26" t="s">
        <v>33</v>
      </c>
      <c r="G715" s="23" t="s">
        <v>2163</v>
      </c>
      <c r="H715" s="28"/>
      <c r="I715" s="29"/>
      <c r="K715" s="1">
        <v>4.3999999999999997E-2</v>
      </c>
      <c r="R715" s="4"/>
    </row>
    <row r="716" spans="1:21" s="1" customFormat="1" ht="25.5" x14ac:dyDescent="0.2">
      <c r="A716" s="23">
        <v>666</v>
      </c>
      <c r="B716" s="25" t="s">
        <v>3842</v>
      </c>
      <c r="C716" s="26" t="s">
        <v>3586</v>
      </c>
      <c r="D716" s="27">
        <v>0.13800000000000001</v>
      </c>
      <c r="E716" s="106" t="s">
        <v>2175</v>
      </c>
      <c r="F716" s="26" t="s">
        <v>33</v>
      </c>
      <c r="G716" s="23" t="s">
        <v>1219</v>
      </c>
      <c r="H716" s="28" t="s">
        <v>3843</v>
      </c>
      <c r="I716" s="29"/>
      <c r="K716" s="1">
        <v>0.13800000000000001</v>
      </c>
      <c r="R716" s="4"/>
    </row>
    <row r="717" spans="1:21" s="1" customFormat="1" ht="12.75" x14ac:dyDescent="0.2">
      <c r="A717" s="23">
        <v>667</v>
      </c>
      <c r="B717" s="25" t="s">
        <v>3844</v>
      </c>
      <c r="C717" s="26" t="s">
        <v>2654</v>
      </c>
      <c r="D717" s="27">
        <v>0.28299999999999997</v>
      </c>
      <c r="E717" s="106" t="s">
        <v>2222</v>
      </c>
      <c r="F717" s="26" t="s">
        <v>556</v>
      </c>
      <c r="G717" s="23" t="s">
        <v>819</v>
      </c>
      <c r="H717" s="28" t="s">
        <v>3845</v>
      </c>
      <c r="I717" s="29"/>
      <c r="O717" s="1">
        <v>0.28299999999999997</v>
      </c>
      <c r="R717" s="4"/>
    </row>
    <row r="718" spans="1:21" s="1" customFormat="1" ht="12.75" x14ac:dyDescent="0.2">
      <c r="A718" s="23">
        <v>668</v>
      </c>
      <c r="B718" s="25" t="s">
        <v>3846</v>
      </c>
      <c r="C718" s="26" t="s">
        <v>3347</v>
      </c>
      <c r="D718" s="27">
        <v>0.33900000000000002</v>
      </c>
      <c r="E718" s="106" t="s">
        <v>2222</v>
      </c>
      <c r="F718" s="26" t="s">
        <v>556</v>
      </c>
      <c r="G718" s="23" t="s">
        <v>819</v>
      </c>
      <c r="H718" s="28" t="s">
        <v>3847</v>
      </c>
      <c r="I718" s="29"/>
      <c r="O718" s="1">
        <v>0.33900000000000002</v>
      </c>
      <c r="R718" s="4"/>
    </row>
    <row r="719" spans="1:21" s="1" customFormat="1" ht="12.75" x14ac:dyDescent="0.2">
      <c r="A719" s="23">
        <v>669</v>
      </c>
      <c r="B719" s="25" t="s">
        <v>3848</v>
      </c>
      <c r="C719" s="26" t="s">
        <v>3849</v>
      </c>
      <c r="D719" s="27">
        <v>6.9000000000000006E-2</v>
      </c>
      <c r="E719" s="106" t="s">
        <v>2642</v>
      </c>
      <c r="F719" s="26" t="s">
        <v>31</v>
      </c>
      <c r="G719" s="23" t="s">
        <v>2163</v>
      </c>
      <c r="H719" s="28"/>
      <c r="I719" s="29"/>
      <c r="R719" s="4"/>
      <c r="T719" s="1">
        <v>6.9000000000000006E-2</v>
      </c>
    </row>
    <row r="720" spans="1:21" s="1" customFormat="1" ht="12.75" x14ac:dyDescent="0.2">
      <c r="A720" s="23">
        <v>670</v>
      </c>
      <c r="B720" s="25" t="s">
        <v>3850</v>
      </c>
      <c r="C720" s="26" t="s">
        <v>2313</v>
      </c>
      <c r="D720" s="27">
        <v>0.27400000000000002</v>
      </c>
      <c r="E720" s="106" t="s">
        <v>2709</v>
      </c>
      <c r="F720" s="26" t="s">
        <v>951</v>
      </c>
      <c r="G720" s="23" t="s">
        <v>2163</v>
      </c>
      <c r="H720" s="28"/>
      <c r="I720" s="29"/>
      <c r="R720" s="4"/>
      <c r="S720" s="1">
        <v>0.27400000000000002</v>
      </c>
    </row>
    <row r="721" spans="1:19" s="1" customFormat="1" ht="12.75" x14ac:dyDescent="0.2">
      <c r="A721" s="23">
        <v>678</v>
      </c>
      <c r="B721" s="25" t="s">
        <v>3851</v>
      </c>
      <c r="C721" s="26" t="s">
        <v>3025</v>
      </c>
      <c r="D721" s="27">
        <v>0.104</v>
      </c>
      <c r="E721" s="106" t="s">
        <v>2926</v>
      </c>
      <c r="F721" s="26" t="s">
        <v>33</v>
      </c>
      <c r="G721" s="23" t="s">
        <v>2163</v>
      </c>
      <c r="H721" s="28" t="s">
        <v>4139</v>
      </c>
      <c r="I721" s="29"/>
      <c r="K721" s="1">
        <v>0.104</v>
      </c>
      <c r="R721" s="4"/>
    </row>
    <row r="722" spans="1:19" s="1" customFormat="1" ht="12.75" x14ac:dyDescent="0.2">
      <c r="A722" s="23">
        <v>679</v>
      </c>
      <c r="B722" s="25" t="s">
        <v>3852</v>
      </c>
      <c r="C722" s="26" t="s">
        <v>3853</v>
      </c>
      <c r="D722" s="27">
        <v>6.3E-2</v>
      </c>
      <c r="E722" s="106" t="s">
        <v>2328</v>
      </c>
      <c r="F722" s="26" t="s">
        <v>567</v>
      </c>
      <c r="G722" s="23" t="s">
        <v>2163</v>
      </c>
      <c r="H722" s="28"/>
      <c r="I722" s="29"/>
      <c r="Q722" s="1">
        <v>6.3E-2</v>
      </c>
      <c r="R722" s="4"/>
    </row>
    <row r="723" spans="1:19" s="1" customFormat="1" ht="12.75" x14ac:dyDescent="0.2">
      <c r="A723" s="23">
        <v>680</v>
      </c>
      <c r="B723" s="25" t="s">
        <v>3854</v>
      </c>
      <c r="C723" s="26" t="s">
        <v>2259</v>
      </c>
      <c r="D723" s="27">
        <v>0.16200000000000001</v>
      </c>
      <c r="E723" s="106" t="s">
        <v>2328</v>
      </c>
      <c r="F723" s="26" t="s">
        <v>567</v>
      </c>
      <c r="G723" s="23" t="s">
        <v>819</v>
      </c>
      <c r="H723" s="28" t="s">
        <v>3855</v>
      </c>
      <c r="I723" s="29"/>
      <c r="Q723" s="1">
        <v>0.16200000000000001</v>
      </c>
      <c r="R723" s="4"/>
    </row>
    <row r="724" spans="1:19" s="1" customFormat="1" ht="12.75" x14ac:dyDescent="0.2">
      <c r="A724" s="34">
        <v>681</v>
      </c>
      <c r="B724" s="35" t="s">
        <v>3856</v>
      </c>
      <c r="C724" s="36" t="s">
        <v>2897</v>
      </c>
      <c r="D724" s="37"/>
      <c r="E724" s="107" t="s">
        <v>2805</v>
      </c>
      <c r="F724" s="36" t="s">
        <v>37</v>
      </c>
      <c r="G724" s="34" t="s">
        <v>819</v>
      </c>
      <c r="H724" s="38" t="s">
        <v>3545</v>
      </c>
      <c r="I724" s="29"/>
      <c r="R724" s="4"/>
    </row>
    <row r="725" spans="1:19" s="1" customFormat="1" ht="12.75" x14ac:dyDescent="0.2">
      <c r="A725" s="23">
        <v>682</v>
      </c>
      <c r="B725" s="25" t="s">
        <v>3857</v>
      </c>
      <c r="C725" s="26" t="s">
        <v>3858</v>
      </c>
      <c r="D725" s="27">
        <v>0.29099999999999998</v>
      </c>
      <c r="E725" s="106" t="s">
        <v>2331</v>
      </c>
      <c r="F725" s="26" t="s">
        <v>567</v>
      </c>
      <c r="G725" s="23" t="s">
        <v>819</v>
      </c>
      <c r="H725" s="28" t="s">
        <v>3859</v>
      </c>
      <c r="I725" s="29"/>
      <c r="Q725" s="1">
        <v>0.29099999999999998</v>
      </c>
      <c r="R725" s="4"/>
    </row>
    <row r="726" spans="1:19" s="1" customFormat="1" ht="12.75" x14ac:dyDescent="0.2">
      <c r="A726" s="23">
        <v>683</v>
      </c>
      <c r="B726" s="25" t="s">
        <v>3860</v>
      </c>
      <c r="C726" s="26" t="s">
        <v>2393</v>
      </c>
      <c r="D726" s="27">
        <v>0.39600000000000002</v>
      </c>
      <c r="E726" s="106" t="s">
        <v>2206</v>
      </c>
      <c r="F726" s="26" t="s">
        <v>556</v>
      </c>
      <c r="G726" s="23" t="s">
        <v>819</v>
      </c>
      <c r="H726" s="28" t="s">
        <v>3861</v>
      </c>
      <c r="I726" s="29"/>
      <c r="O726" s="1">
        <v>0.39600000000000002</v>
      </c>
      <c r="R726" s="4"/>
    </row>
    <row r="727" spans="1:19" s="1" customFormat="1" ht="12.75" x14ac:dyDescent="0.2">
      <c r="A727" s="23">
        <v>684</v>
      </c>
      <c r="B727" s="25" t="s">
        <v>3862</v>
      </c>
      <c r="C727" s="26" t="s">
        <v>2399</v>
      </c>
      <c r="D727" s="27">
        <v>0.71899999999999997</v>
      </c>
      <c r="E727" s="106" t="s">
        <v>2262</v>
      </c>
      <c r="F727" s="26" t="s">
        <v>556</v>
      </c>
      <c r="G727" s="23" t="s">
        <v>819</v>
      </c>
      <c r="H727" s="28" t="s">
        <v>3863</v>
      </c>
      <c r="I727" s="29"/>
      <c r="O727" s="1">
        <v>0.71899999999999997</v>
      </c>
      <c r="R727" s="4"/>
    </row>
    <row r="728" spans="1:19" s="1" customFormat="1" ht="12.75" x14ac:dyDescent="0.2">
      <c r="A728" s="23">
        <v>685</v>
      </c>
      <c r="B728" s="25" t="s">
        <v>3864</v>
      </c>
      <c r="C728" s="26" t="s">
        <v>3865</v>
      </c>
      <c r="D728" s="27">
        <v>0.24</v>
      </c>
      <c r="E728" s="106" t="s">
        <v>2175</v>
      </c>
      <c r="F728" s="26" t="s">
        <v>33</v>
      </c>
      <c r="G728" s="23" t="s">
        <v>1219</v>
      </c>
      <c r="H728" s="28" t="s">
        <v>3866</v>
      </c>
      <c r="I728" s="29"/>
      <c r="K728" s="1">
        <v>0.24</v>
      </c>
      <c r="R728" s="4"/>
    </row>
    <row r="729" spans="1:19" s="1" customFormat="1" ht="12.75" x14ac:dyDescent="0.2">
      <c r="A729" s="23">
        <v>688</v>
      </c>
      <c r="B729" s="25" t="s">
        <v>3867</v>
      </c>
      <c r="C729" s="26" t="s">
        <v>3868</v>
      </c>
      <c r="D729" s="27">
        <v>0.33800000000000002</v>
      </c>
      <c r="E729" s="106" t="s">
        <v>2235</v>
      </c>
      <c r="F729" s="26" t="s">
        <v>556</v>
      </c>
      <c r="G729" s="23" t="s">
        <v>819</v>
      </c>
      <c r="H729" s="28" t="s">
        <v>3869</v>
      </c>
      <c r="I729" s="29"/>
      <c r="K729" s="1">
        <v>0</v>
      </c>
      <c r="O729" s="1">
        <v>0.33800000000000002</v>
      </c>
      <c r="R729" s="4"/>
    </row>
    <row r="730" spans="1:19" s="1" customFormat="1" ht="12.75" x14ac:dyDescent="0.2">
      <c r="A730" s="23">
        <v>689</v>
      </c>
      <c r="B730" s="25" t="s">
        <v>3870</v>
      </c>
      <c r="C730" s="26" t="s">
        <v>3871</v>
      </c>
      <c r="D730" s="27">
        <v>0.26</v>
      </c>
      <c r="E730" s="106" t="s">
        <v>2686</v>
      </c>
      <c r="F730" s="26" t="s">
        <v>951</v>
      </c>
      <c r="G730" s="23" t="s">
        <v>2301</v>
      </c>
      <c r="H730" s="28" t="s">
        <v>3872</v>
      </c>
      <c r="I730" s="29"/>
      <c r="R730" s="4"/>
      <c r="S730" s="1">
        <v>0.26</v>
      </c>
    </row>
    <row r="731" spans="1:19" s="1" customFormat="1" ht="12.75" x14ac:dyDescent="0.2">
      <c r="A731" s="23">
        <v>690</v>
      </c>
      <c r="B731" s="25" t="s">
        <v>3873</v>
      </c>
      <c r="C731" s="26" t="s">
        <v>2351</v>
      </c>
      <c r="D731" s="27">
        <v>0.17299999999999999</v>
      </c>
      <c r="E731" s="106" t="s">
        <v>2709</v>
      </c>
      <c r="F731" s="26" t="s">
        <v>951</v>
      </c>
      <c r="G731" s="23" t="s">
        <v>2163</v>
      </c>
      <c r="H731" s="28"/>
      <c r="I731" s="29"/>
      <c r="R731" s="4"/>
      <c r="S731" s="1">
        <v>0.17299999999999999</v>
      </c>
    </row>
    <row r="732" spans="1:19" s="1" customFormat="1" ht="12.75" x14ac:dyDescent="0.2">
      <c r="A732" s="23">
        <v>691</v>
      </c>
      <c r="B732" s="25" t="s">
        <v>3874</v>
      </c>
      <c r="C732" s="26" t="s">
        <v>2771</v>
      </c>
      <c r="D732" s="27">
        <v>0.71899999999999997</v>
      </c>
      <c r="E732" s="106" t="s">
        <v>3142</v>
      </c>
      <c r="F732" s="26" t="s">
        <v>16</v>
      </c>
      <c r="G732" s="23" t="s">
        <v>2163</v>
      </c>
      <c r="H732" s="28"/>
      <c r="I732" s="29"/>
      <c r="J732" s="1">
        <v>0.71899999999999997</v>
      </c>
      <c r="R732" s="4"/>
    </row>
    <row r="733" spans="1:19" s="1" customFormat="1" ht="25.5" x14ac:dyDescent="0.2">
      <c r="A733" s="23">
        <v>692</v>
      </c>
      <c r="B733" s="25" t="s">
        <v>3875</v>
      </c>
      <c r="C733" s="26" t="s">
        <v>3876</v>
      </c>
      <c r="D733" s="27">
        <v>8.4000000000000005E-2</v>
      </c>
      <c r="E733" s="106" t="s">
        <v>3142</v>
      </c>
      <c r="F733" s="26" t="s">
        <v>16</v>
      </c>
      <c r="G733" s="23" t="s">
        <v>1219</v>
      </c>
      <c r="H733" s="28" t="s">
        <v>3877</v>
      </c>
      <c r="I733" s="29"/>
      <c r="J733" s="1">
        <v>8.4000000000000005E-2</v>
      </c>
      <c r="R733" s="4"/>
    </row>
    <row r="734" spans="1:19" s="1" customFormat="1" ht="25.5" x14ac:dyDescent="0.2">
      <c r="A734" s="23">
        <v>693</v>
      </c>
      <c r="B734" s="25" t="s">
        <v>3878</v>
      </c>
      <c r="C734" s="26" t="s">
        <v>3879</v>
      </c>
      <c r="D734" s="27">
        <v>9.1999999999999998E-2</v>
      </c>
      <c r="E734" s="106" t="s">
        <v>3142</v>
      </c>
      <c r="F734" s="26" t="s">
        <v>16</v>
      </c>
      <c r="G734" s="23" t="s">
        <v>1219</v>
      </c>
      <c r="H734" s="28" t="s">
        <v>3880</v>
      </c>
      <c r="I734" s="29"/>
      <c r="J734" s="1">
        <v>9.1999999999999998E-2</v>
      </c>
      <c r="R734" s="4"/>
    </row>
    <row r="735" spans="1:19" s="1" customFormat="1" ht="12.75" x14ac:dyDescent="0.2">
      <c r="A735" s="23">
        <v>694</v>
      </c>
      <c r="B735" s="25" t="s">
        <v>3881</v>
      </c>
      <c r="C735" s="26" t="s">
        <v>3882</v>
      </c>
      <c r="D735" s="27">
        <v>0.38100000000000001</v>
      </c>
      <c r="E735" s="106" t="s">
        <v>3883</v>
      </c>
      <c r="F735" s="26" t="s">
        <v>909</v>
      </c>
      <c r="G735" s="23" t="s">
        <v>819</v>
      </c>
      <c r="H735" s="28" t="s">
        <v>3884</v>
      </c>
      <c r="I735" s="29"/>
      <c r="N735" s="1">
        <v>0.38100000000000001</v>
      </c>
      <c r="R735" s="4"/>
    </row>
    <row r="736" spans="1:19" s="1" customFormat="1" ht="12.75" x14ac:dyDescent="0.2">
      <c r="A736" s="23">
        <v>695</v>
      </c>
      <c r="B736" s="25" t="s">
        <v>3885</v>
      </c>
      <c r="C736" s="26" t="s">
        <v>3886</v>
      </c>
      <c r="D736" s="27">
        <v>9.7000000000000003E-2</v>
      </c>
      <c r="E736" s="106" t="s">
        <v>3142</v>
      </c>
      <c r="F736" s="26" t="s">
        <v>16</v>
      </c>
      <c r="G736" s="23" t="s">
        <v>1219</v>
      </c>
      <c r="H736" s="28" t="s">
        <v>3887</v>
      </c>
      <c r="I736" s="29"/>
      <c r="J736" s="1">
        <v>9.7000000000000003E-2</v>
      </c>
      <c r="R736" s="4"/>
    </row>
    <row r="737" spans="1:18" s="1" customFormat="1" ht="12.75" x14ac:dyDescent="0.2">
      <c r="A737" s="23">
        <v>696</v>
      </c>
      <c r="B737" s="25" t="s">
        <v>3888</v>
      </c>
      <c r="C737" s="26" t="s">
        <v>3889</v>
      </c>
      <c r="D737" s="27">
        <v>0.29499999999999998</v>
      </c>
      <c r="E737" s="106" t="s">
        <v>3142</v>
      </c>
      <c r="F737" s="26" t="s">
        <v>16</v>
      </c>
      <c r="G737" s="23" t="s">
        <v>438</v>
      </c>
      <c r="H737" s="28"/>
      <c r="I737" s="29"/>
      <c r="J737" s="1">
        <v>0.29499999999999998</v>
      </c>
      <c r="R737" s="4"/>
    </row>
    <row r="738" spans="1:18" s="1" customFormat="1" ht="12.75" x14ac:dyDescent="0.2">
      <c r="A738" s="23">
        <v>697</v>
      </c>
      <c r="B738" s="25" t="s">
        <v>3890</v>
      </c>
      <c r="C738" s="26" t="s">
        <v>3891</v>
      </c>
      <c r="D738" s="27">
        <v>0.32300000000000001</v>
      </c>
      <c r="E738" s="106" t="s">
        <v>2926</v>
      </c>
      <c r="F738" s="26" t="s">
        <v>33</v>
      </c>
      <c r="G738" s="23" t="s">
        <v>2163</v>
      </c>
      <c r="H738" s="28"/>
      <c r="I738" s="29"/>
      <c r="K738" s="1">
        <v>0.32300000000000001</v>
      </c>
      <c r="R738" s="4"/>
    </row>
    <row r="739" spans="1:18" s="1" customFormat="1" ht="12.75" x14ac:dyDescent="0.2">
      <c r="A739" s="23">
        <v>698</v>
      </c>
      <c r="B739" s="25" t="s">
        <v>3892</v>
      </c>
      <c r="C739" s="26" t="s">
        <v>3893</v>
      </c>
      <c r="D739" s="27">
        <v>6.9000000000000006E-2</v>
      </c>
      <c r="E739" s="106" t="s">
        <v>2810</v>
      </c>
      <c r="F739" s="26" t="s">
        <v>37</v>
      </c>
      <c r="G739" s="23" t="s">
        <v>2301</v>
      </c>
      <c r="H739" s="28" t="s">
        <v>3894</v>
      </c>
      <c r="I739" s="29"/>
      <c r="M739" s="1">
        <v>6.9000000000000006E-2</v>
      </c>
      <c r="R739" s="4"/>
    </row>
    <row r="740" spans="1:18" s="1" customFormat="1" ht="12.75" x14ac:dyDescent="0.2">
      <c r="A740" s="23">
        <v>699</v>
      </c>
      <c r="B740" s="25" t="s">
        <v>3895</v>
      </c>
      <c r="C740" s="26" t="s">
        <v>3893</v>
      </c>
      <c r="D740" s="27">
        <v>7.0000000000000007E-2</v>
      </c>
      <c r="E740" s="106" t="s">
        <v>2805</v>
      </c>
      <c r="F740" s="26" t="s">
        <v>37</v>
      </c>
      <c r="G740" s="23" t="s">
        <v>2163</v>
      </c>
      <c r="H740" s="28"/>
      <c r="I740" s="29"/>
      <c r="M740" s="1">
        <v>7.0000000000000007E-2</v>
      </c>
      <c r="R740" s="4"/>
    </row>
    <row r="741" spans="1:18" s="1" customFormat="1" ht="12.75" x14ac:dyDescent="0.2">
      <c r="A741" s="23">
        <v>700</v>
      </c>
      <c r="B741" s="25" t="s">
        <v>3896</v>
      </c>
      <c r="C741" s="26" t="s">
        <v>3347</v>
      </c>
      <c r="D741" s="27">
        <v>0.26</v>
      </c>
      <c r="E741" s="106" t="s">
        <v>2911</v>
      </c>
      <c r="F741" s="26" t="s">
        <v>37</v>
      </c>
      <c r="G741" s="23" t="s">
        <v>819</v>
      </c>
      <c r="H741" s="32" t="s">
        <v>3897</v>
      </c>
      <c r="I741" s="29"/>
      <c r="M741" s="1">
        <v>0.26</v>
      </c>
      <c r="R741" s="4"/>
    </row>
    <row r="742" spans="1:18" s="1" customFormat="1" ht="12.75" x14ac:dyDescent="0.2">
      <c r="A742" s="23">
        <v>701</v>
      </c>
      <c r="B742" s="25" t="s">
        <v>3898</v>
      </c>
      <c r="C742" s="26" t="s">
        <v>3899</v>
      </c>
      <c r="D742" s="27">
        <v>0.35499999999999998</v>
      </c>
      <c r="E742" s="106" t="s">
        <v>3900</v>
      </c>
      <c r="F742" s="26" t="s">
        <v>37</v>
      </c>
      <c r="G742" s="23" t="s">
        <v>2838</v>
      </c>
      <c r="H742" s="28" t="s">
        <v>3901</v>
      </c>
      <c r="I742" s="29"/>
      <c r="M742" s="1">
        <v>0.35499999999999998</v>
      </c>
      <c r="R742" s="4"/>
    </row>
    <row r="743" spans="1:18" s="1" customFormat="1" ht="12.75" x14ac:dyDescent="0.2">
      <c r="A743" s="23">
        <v>702</v>
      </c>
      <c r="B743" s="25" t="s">
        <v>3902</v>
      </c>
      <c r="C743" s="26" t="s">
        <v>3903</v>
      </c>
      <c r="D743" s="27">
        <v>0.19500000000000001</v>
      </c>
      <c r="E743" s="106" t="s">
        <v>3900</v>
      </c>
      <c r="F743" s="26" t="s">
        <v>37</v>
      </c>
      <c r="G743" s="23" t="s">
        <v>2838</v>
      </c>
      <c r="H743" s="28" t="s">
        <v>3904</v>
      </c>
      <c r="I743" s="29"/>
      <c r="M743" s="1">
        <v>0.19500000000000001</v>
      </c>
      <c r="R743" s="4"/>
    </row>
    <row r="744" spans="1:18" s="1" customFormat="1" ht="12.75" x14ac:dyDescent="0.2">
      <c r="A744" s="23">
        <v>703</v>
      </c>
      <c r="B744" s="25" t="s">
        <v>3905</v>
      </c>
      <c r="C744" s="26" t="s">
        <v>3906</v>
      </c>
      <c r="D744" s="27">
        <f>0.212</f>
        <v>0.21199999999999999</v>
      </c>
      <c r="E744" s="106" t="s">
        <v>2316</v>
      </c>
      <c r="F744" s="26" t="s">
        <v>37</v>
      </c>
      <c r="G744" s="23" t="s">
        <v>2163</v>
      </c>
      <c r="H744" s="28"/>
      <c r="I744" s="29"/>
      <c r="M744" s="1">
        <v>0.21199999999999999</v>
      </c>
      <c r="R744" s="4"/>
    </row>
    <row r="745" spans="1:18" s="1" customFormat="1" ht="12.75" x14ac:dyDescent="0.2">
      <c r="A745" s="23">
        <v>704</v>
      </c>
      <c r="B745" s="25" t="s">
        <v>3907</v>
      </c>
      <c r="C745" s="26" t="s">
        <v>3908</v>
      </c>
      <c r="D745" s="27">
        <v>6.4000000000000001E-2</v>
      </c>
      <c r="E745" s="106" t="s">
        <v>3900</v>
      </c>
      <c r="F745" s="26" t="s">
        <v>37</v>
      </c>
      <c r="G745" s="23" t="s">
        <v>2163</v>
      </c>
      <c r="H745" s="28"/>
      <c r="I745" s="29"/>
      <c r="M745" s="1">
        <v>6.4000000000000001E-2</v>
      </c>
      <c r="R745" s="4"/>
    </row>
    <row r="746" spans="1:18" s="1" customFormat="1" ht="12.75" x14ac:dyDescent="0.2">
      <c r="A746" s="23">
        <v>705</v>
      </c>
      <c r="B746" s="25" t="s">
        <v>3909</v>
      </c>
      <c r="C746" s="26" t="s">
        <v>3910</v>
      </c>
      <c r="D746" s="27">
        <v>0.08</v>
      </c>
      <c r="E746" s="106" t="s">
        <v>3911</v>
      </c>
      <c r="F746" s="26" t="s">
        <v>37</v>
      </c>
      <c r="G746" s="23" t="s">
        <v>438</v>
      </c>
      <c r="H746" s="28" t="s">
        <v>3912</v>
      </c>
      <c r="I746" s="29"/>
      <c r="M746" s="1">
        <v>0.08</v>
      </c>
      <c r="R746" s="4"/>
    </row>
    <row r="747" spans="1:18" s="1" customFormat="1" ht="12.75" x14ac:dyDescent="0.2">
      <c r="A747" s="23">
        <v>706</v>
      </c>
      <c r="B747" s="25" t="s">
        <v>3913</v>
      </c>
      <c r="C747" s="26" t="s">
        <v>3914</v>
      </c>
      <c r="D747" s="27">
        <v>0.39300000000000002</v>
      </c>
      <c r="E747" s="106" t="s">
        <v>2854</v>
      </c>
      <c r="F747" s="26" t="s">
        <v>37</v>
      </c>
      <c r="G747" s="23" t="s">
        <v>1219</v>
      </c>
      <c r="H747" s="28" t="s">
        <v>3915</v>
      </c>
      <c r="I747" s="29"/>
      <c r="M747" s="1">
        <v>0.39300000000000002</v>
      </c>
      <c r="R747" s="4"/>
    </row>
    <row r="748" spans="1:18" s="1" customFormat="1" ht="12.75" x14ac:dyDescent="0.2">
      <c r="A748" s="23">
        <v>707</v>
      </c>
      <c r="B748" s="25" t="s">
        <v>3916</v>
      </c>
      <c r="C748" s="26" t="s">
        <v>3917</v>
      </c>
      <c r="D748" s="27">
        <v>0.17599999999999999</v>
      </c>
      <c r="E748" s="106" t="s">
        <v>3911</v>
      </c>
      <c r="F748" s="26" t="s">
        <v>37</v>
      </c>
      <c r="G748" s="23" t="s">
        <v>2163</v>
      </c>
      <c r="H748" s="28"/>
      <c r="I748" s="29"/>
      <c r="M748" s="1">
        <v>0.17599999999999999</v>
      </c>
      <c r="R748" s="4"/>
    </row>
    <row r="749" spans="1:18" s="1" customFormat="1" ht="12.75" x14ac:dyDescent="0.2">
      <c r="A749" s="23">
        <v>708</v>
      </c>
      <c r="B749" s="25" t="s">
        <v>3918</v>
      </c>
      <c r="C749" s="26" t="s">
        <v>3919</v>
      </c>
      <c r="D749" s="27">
        <v>0.17399999999999999</v>
      </c>
      <c r="E749" s="106" t="s">
        <v>3911</v>
      </c>
      <c r="F749" s="26" t="s">
        <v>37</v>
      </c>
      <c r="G749" s="23" t="s">
        <v>2163</v>
      </c>
      <c r="H749" s="28"/>
      <c r="I749" s="29"/>
      <c r="M749" s="1">
        <v>0.17399999999999999</v>
      </c>
      <c r="R749" s="4"/>
    </row>
    <row r="750" spans="1:18" s="1" customFormat="1" ht="12.75" x14ac:dyDescent="0.2">
      <c r="A750" s="23">
        <v>709</v>
      </c>
      <c r="B750" s="25" t="s">
        <v>3920</v>
      </c>
      <c r="C750" s="26" t="s">
        <v>3921</v>
      </c>
      <c r="D750" s="27">
        <v>0.23499999999999999</v>
      </c>
      <c r="E750" s="106" t="s">
        <v>3911</v>
      </c>
      <c r="F750" s="26" t="s">
        <v>37</v>
      </c>
      <c r="G750" s="23" t="s">
        <v>2838</v>
      </c>
      <c r="H750" s="28" t="s">
        <v>3922</v>
      </c>
      <c r="I750" s="29"/>
      <c r="M750" s="1">
        <v>0.23499999999999999</v>
      </c>
      <c r="R750" s="4"/>
    </row>
    <row r="751" spans="1:18" s="1" customFormat="1" ht="12.75" x14ac:dyDescent="0.2">
      <c r="A751" s="23">
        <v>710</v>
      </c>
      <c r="B751" s="25" t="s">
        <v>3923</v>
      </c>
      <c r="C751" s="26" t="s">
        <v>3924</v>
      </c>
      <c r="D751" s="27">
        <v>0.23200000000000001</v>
      </c>
      <c r="E751" s="106" t="s">
        <v>3911</v>
      </c>
      <c r="F751" s="26" t="s">
        <v>37</v>
      </c>
      <c r="G751" s="23" t="s">
        <v>2838</v>
      </c>
      <c r="H751" s="46" t="s">
        <v>3925</v>
      </c>
      <c r="I751" s="29"/>
      <c r="M751" s="1">
        <v>0.23200000000000001</v>
      </c>
      <c r="R751" s="4"/>
    </row>
    <row r="752" spans="1:18" s="1" customFormat="1" ht="12.75" x14ac:dyDescent="0.2">
      <c r="A752" s="23">
        <v>711</v>
      </c>
      <c r="B752" s="25" t="s">
        <v>3926</v>
      </c>
      <c r="C752" s="26" t="s">
        <v>3927</v>
      </c>
      <c r="D752" s="27">
        <v>0.73199999999999998</v>
      </c>
      <c r="E752" s="106" t="s">
        <v>3911</v>
      </c>
      <c r="F752" s="26" t="s">
        <v>37</v>
      </c>
      <c r="G752" s="23" t="s">
        <v>1219</v>
      </c>
      <c r="H752" s="28" t="s">
        <v>3928</v>
      </c>
      <c r="I752" s="29"/>
      <c r="M752" s="1">
        <v>0.73199999999999998</v>
      </c>
      <c r="R752" s="4"/>
    </row>
    <row r="753" spans="1:20" s="1" customFormat="1" ht="12.75" x14ac:dyDescent="0.2">
      <c r="A753" s="23">
        <v>712</v>
      </c>
      <c r="B753" s="25" t="s">
        <v>3929</v>
      </c>
      <c r="C753" s="26" t="s">
        <v>3930</v>
      </c>
      <c r="D753" s="27">
        <v>0.63500000000000001</v>
      </c>
      <c r="E753" s="106" t="s">
        <v>3911</v>
      </c>
      <c r="F753" s="26" t="s">
        <v>37</v>
      </c>
      <c r="G753" s="23" t="s">
        <v>1219</v>
      </c>
      <c r="H753" s="28" t="s">
        <v>3931</v>
      </c>
      <c r="I753" s="29"/>
      <c r="M753" s="1">
        <v>0.63500000000000001</v>
      </c>
      <c r="R753" s="4"/>
    </row>
    <row r="754" spans="1:20" s="1" customFormat="1" ht="12.75" x14ac:dyDescent="0.2">
      <c r="A754" s="23">
        <v>713</v>
      </c>
      <c r="B754" s="25" t="s">
        <v>3932</v>
      </c>
      <c r="C754" s="26" t="s">
        <v>3933</v>
      </c>
      <c r="D754" s="27">
        <v>0.52800000000000002</v>
      </c>
      <c r="E754" s="106" t="s">
        <v>3911</v>
      </c>
      <c r="F754" s="26" t="s">
        <v>37</v>
      </c>
      <c r="G754" s="23" t="s">
        <v>1219</v>
      </c>
      <c r="H754" s="28" t="s">
        <v>3934</v>
      </c>
      <c r="I754" s="29"/>
      <c r="M754" s="1">
        <v>0.52800000000000002</v>
      </c>
      <c r="R754" s="4"/>
    </row>
    <row r="755" spans="1:20" s="1" customFormat="1" ht="12.75" x14ac:dyDescent="0.2">
      <c r="A755" s="23">
        <v>714</v>
      </c>
      <c r="B755" s="25" t="s">
        <v>3935</v>
      </c>
      <c r="C755" s="26" t="s">
        <v>3936</v>
      </c>
      <c r="D755" s="27">
        <v>0.433</v>
      </c>
      <c r="E755" s="106" t="s">
        <v>2854</v>
      </c>
      <c r="F755" s="26" t="s">
        <v>37</v>
      </c>
      <c r="G755" s="23" t="s">
        <v>2163</v>
      </c>
      <c r="H755" s="28"/>
      <c r="I755" s="29"/>
      <c r="M755" s="1">
        <v>0.433</v>
      </c>
      <c r="R755" s="4"/>
    </row>
    <row r="756" spans="1:20" s="1" customFormat="1" ht="12.75" x14ac:dyDescent="0.2">
      <c r="A756" s="23">
        <v>715</v>
      </c>
      <c r="B756" s="25" t="s">
        <v>3937</v>
      </c>
      <c r="C756" s="26" t="s">
        <v>3938</v>
      </c>
      <c r="D756" s="27">
        <v>0.34599999999999997</v>
      </c>
      <c r="E756" s="106" t="s">
        <v>2854</v>
      </c>
      <c r="F756" s="26" t="s">
        <v>37</v>
      </c>
      <c r="G756" s="23" t="s">
        <v>2838</v>
      </c>
      <c r="H756" s="28" t="s">
        <v>3939</v>
      </c>
      <c r="I756" s="29"/>
      <c r="M756" s="1">
        <v>0.34599999999999997</v>
      </c>
      <c r="R756" s="4"/>
    </row>
    <row r="757" spans="1:20" s="1" customFormat="1" ht="12.75" x14ac:dyDescent="0.2">
      <c r="A757" s="23">
        <v>716</v>
      </c>
      <c r="B757" s="25" t="s">
        <v>3940</v>
      </c>
      <c r="C757" s="26" t="s">
        <v>2918</v>
      </c>
      <c r="D757" s="27">
        <v>0.153</v>
      </c>
      <c r="E757" s="106" t="s">
        <v>3911</v>
      </c>
      <c r="F757" s="26" t="s">
        <v>37</v>
      </c>
      <c r="G757" s="23" t="s">
        <v>1219</v>
      </c>
      <c r="H757" s="28" t="s">
        <v>3941</v>
      </c>
      <c r="I757" s="29"/>
      <c r="M757" s="1">
        <v>0.153</v>
      </c>
      <c r="R757" s="4"/>
    </row>
    <row r="758" spans="1:20" s="1" customFormat="1" ht="12.75" x14ac:dyDescent="0.2">
      <c r="A758" s="132">
        <v>717</v>
      </c>
      <c r="B758" s="133" t="s">
        <v>3942</v>
      </c>
      <c r="C758" s="137" t="s">
        <v>3943</v>
      </c>
      <c r="D758" s="27">
        <f>0.543</f>
        <v>0.54300000000000004</v>
      </c>
      <c r="E758" s="134" t="s">
        <v>2854</v>
      </c>
      <c r="F758" s="137" t="s">
        <v>37</v>
      </c>
      <c r="G758" s="132" t="s">
        <v>2838</v>
      </c>
      <c r="H758" s="28" t="s">
        <v>3944</v>
      </c>
      <c r="I758" s="29"/>
      <c r="J758" s="143"/>
      <c r="M758" s="1">
        <v>0.54300000000000004</v>
      </c>
      <c r="R758" s="4"/>
    </row>
    <row r="759" spans="1:20" s="1" customFormat="1" ht="12.75" x14ac:dyDescent="0.2">
      <c r="A759" s="132"/>
      <c r="B759" s="133"/>
      <c r="C759" s="137"/>
      <c r="D759" s="27">
        <v>0.17799999999999999</v>
      </c>
      <c r="E759" s="134"/>
      <c r="F759" s="137"/>
      <c r="G759" s="132"/>
      <c r="H759" s="28" t="s">
        <v>3945</v>
      </c>
      <c r="I759" s="29"/>
      <c r="J759" s="143"/>
      <c r="M759" s="1">
        <v>0.17799999999999999</v>
      </c>
      <c r="R759" s="4"/>
    </row>
    <row r="760" spans="1:20" s="1" customFormat="1" ht="12.75" x14ac:dyDescent="0.2">
      <c r="A760" s="23">
        <v>718</v>
      </c>
      <c r="B760" s="25" t="s">
        <v>3946</v>
      </c>
      <c r="C760" s="26" t="s">
        <v>2613</v>
      </c>
      <c r="D760" s="27">
        <v>0.28699999999999998</v>
      </c>
      <c r="E760" s="106" t="s">
        <v>2854</v>
      </c>
      <c r="F760" s="26" t="s">
        <v>37</v>
      </c>
      <c r="G760" s="23" t="s">
        <v>819</v>
      </c>
      <c r="H760" s="28" t="s">
        <v>3947</v>
      </c>
      <c r="I760" s="29"/>
      <c r="M760" s="1">
        <v>0.28699999999999998</v>
      </c>
      <c r="R760" s="4"/>
    </row>
    <row r="761" spans="1:20" s="1" customFormat="1" ht="12.75" x14ac:dyDescent="0.2">
      <c r="A761" s="23">
        <v>719</v>
      </c>
      <c r="B761" s="25" t="s">
        <v>3948</v>
      </c>
      <c r="C761" s="26" t="s">
        <v>3949</v>
      </c>
      <c r="D761" s="27">
        <v>0.3</v>
      </c>
      <c r="E761" s="106" t="s">
        <v>2854</v>
      </c>
      <c r="F761" s="26" t="s">
        <v>37</v>
      </c>
      <c r="G761" s="23" t="s">
        <v>2838</v>
      </c>
      <c r="H761" s="28" t="s">
        <v>3950</v>
      </c>
      <c r="I761" s="29"/>
      <c r="M761" s="1">
        <v>0.3</v>
      </c>
      <c r="R761" s="4"/>
    </row>
    <row r="762" spans="1:20" s="1" customFormat="1" ht="12.75" x14ac:dyDescent="0.2">
      <c r="A762" s="23">
        <v>720</v>
      </c>
      <c r="B762" s="25" t="s">
        <v>3951</v>
      </c>
      <c r="C762" s="26" t="s">
        <v>3952</v>
      </c>
      <c r="D762" s="27">
        <v>0.311</v>
      </c>
      <c r="E762" s="106" t="s">
        <v>3911</v>
      </c>
      <c r="F762" s="26" t="s">
        <v>37</v>
      </c>
      <c r="G762" s="23" t="s">
        <v>1219</v>
      </c>
      <c r="H762" s="28" t="s">
        <v>3953</v>
      </c>
      <c r="I762" s="29"/>
      <c r="M762" s="1">
        <v>0.311</v>
      </c>
      <c r="R762" s="4"/>
    </row>
    <row r="763" spans="1:20" s="1" customFormat="1" ht="12.75" x14ac:dyDescent="0.2">
      <c r="A763" s="132">
        <v>721</v>
      </c>
      <c r="B763" s="133" t="s">
        <v>3954</v>
      </c>
      <c r="C763" s="137" t="s">
        <v>3955</v>
      </c>
      <c r="D763" s="27">
        <f>0.312</f>
        <v>0.312</v>
      </c>
      <c r="E763" s="134" t="s">
        <v>2854</v>
      </c>
      <c r="F763" s="137" t="s">
        <v>37</v>
      </c>
      <c r="G763" s="132" t="s">
        <v>2838</v>
      </c>
      <c r="H763" s="28" t="s">
        <v>3956</v>
      </c>
      <c r="I763" s="29"/>
      <c r="J763" s="143"/>
      <c r="M763" s="1">
        <v>0.312</v>
      </c>
      <c r="R763" s="4"/>
    </row>
    <row r="764" spans="1:20" s="1" customFormat="1" ht="12.75" x14ac:dyDescent="0.2">
      <c r="A764" s="132"/>
      <c r="B764" s="133"/>
      <c r="C764" s="137"/>
      <c r="D764" s="27">
        <v>0.17299999999999999</v>
      </c>
      <c r="E764" s="134"/>
      <c r="F764" s="137"/>
      <c r="G764" s="132"/>
      <c r="H764" s="28" t="s">
        <v>3957</v>
      </c>
      <c r="I764" s="29"/>
      <c r="J764" s="143"/>
      <c r="M764" s="1">
        <v>0.17299999999999999</v>
      </c>
      <c r="R764" s="4"/>
    </row>
    <row r="765" spans="1:20" s="1" customFormat="1" ht="12.75" x14ac:dyDescent="0.2">
      <c r="A765" s="23">
        <v>722</v>
      </c>
      <c r="B765" s="25" t="s">
        <v>3958</v>
      </c>
      <c r="C765" s="26" t="s">
        <v>3959</v>
      </c>
      <c r="D765" s="27">
        <v>0.4</v>
      </c>
      <c r="E765" s="106" t="s">
        <v>2920</v>
      </c>
      <c r="F765" s="26" t="s">
        <v>37</v>
      </c>
      <c r="G765" s="23" t="s">
        <v>2163</v>
      </c>
      <c r="H765" s="28"/>
      <c r="I765" s="29"/>
      <c r="M765" s="1">
        <v>0.4</v>
      </c>
      <c r="R765" s="4"/>
    </row>
    <row r="766" spans="1:20" s="1" customFormat="1" ht="25.5" x14ac:dyDescent="0.2">
      <c r="A766" s="23">
        <v>723</v>
      </c>
      <c r="B766" s="25" t="s">
        <v>3960</v>
      </c>
      <c r="C766" s="26" t="s">
        <v>3961</v>
      </c>
      <c r="D766" s="27">
        <v>0.3</v>
      </c>
      <c r="E766" s="106" t="s">
        <v>2661</v>
      </c>
      <c r="F766" s="26" t="s">
        <v>31</v>
      </c>
      <c r="G766" s="23" t="s">
        <v>2163</v>
      </c>
      <c r="H766" s="28"/>
      <c r="I766" s="29"/>
      <c r="R766" s="4"/>
      <c r="T766" s="1">
        <v>0.3</v>
      </c>
    </row>
    <row r="767" spans="1:20" s="1" customFormat="1" ht="25.5" x14ac:dyDescent="0.2">
      <c r="A767" s="23">
        <v>724</v>
      </c>
      <c r="B767" s="25" t="s">
        <v>3962</v>
      </c>
      <c r="C767" s="26" t="s">
        <v>3963</v>
      </c>
      <c r="D767" s="27">
        <v>0.86699999999999999</v>
      </c>
      <c r="E767" s="106" t="s">
        <v>81</v>
      </c>
      <c r="F767" s="24" t="s">
        <v>16</v>
      </c>
      <c r="G767" s="39" t="s">
        <v>2838</v>
      </c>
      <c r="H767" s="28" t="s">
        <v>3964</v>
      </c>
      <c r="I767" s="29"/>
      <c r="J767" s="1">
        <v>0.86699999999999999</v>
      </c>
      <c r="R767" s="4"/>
    </row>
    <row r="768" spans="1:20" s="1" customFormat="1" ht="25.5" x14ac:dyDescent="0.2">
      <c r="A768" s="23">
        <v>725</v>
      </c>
      <c r="B768" s="25" t="s">
        <v>3965</v>
      </c>
      <c r="C768" s="49" t="s">
        <v>3966</v>
      </c>
      <c r="D768" s="27">
        <v>9.0999999999999998E-2</v>
      </c>
      <c r="E768" s="106" t="s">
        <v>3142</v>
      </c>
      <c r="F768" s="26" t="s">
        <v>16</v>
      </c>
      <c r="G768" s="23" t="s">
        <v>1219</v>
      </c>
      <c r="H768" s="28" t="s">
        <v>3967</v>
      </c>
      <c r="I768" s="29"/>
      <c r="J768" s="1">
        <v>9.0999999999999998E-2</v>
      </c>
      <c r="R768" s="4"/>
    </row>
    <row r="769" spans="1:18" s="1" customFormat="1" ht="12.75" x14ac:dyDescent="0.2">
      <c r="A769" s="50">
        <v>726</v>
      </c>
      <c r="B769" s="51" t="s">
        <v>3968</v>
      </c>
      <c r="C769" s="52" t="s">
        <v>3969</v>
      </c>
      <c r="D769" s="27">
        <v>0.54800000000000004</v>
      </c>
      <c r="E769" s="108" t="s">
        <v>3142</v>
      </c>
      <c r="F769" s="33" t="s">
        <v>16</v>
      </c>
      <c r="G769" s="39" t="s">
        <v>2838</v>
      </c>
      <c r="H769" s="31" t="s">
        <v>3970</v>
      </c>
      <c r="I769" s="29"/>
      <c r="J769" s="1">
        <v>0.54800000000000004</v>
      </c>
      <c r="R769" s="4"/>
    </row>
    <row r="770" spans="1:18" s="1" customFormat="1" ht="12.75" x14ac:dyDescent="0.2">
      <c r="A770" s="50">
        <v>727</v>
      </c>
      <c r="B770" s="51" t="s">
        <v>3971</v>
      </c>
      <c r="C770" s="52" t="s">
        <v>2910</v>
      </c>
      <c r="D770" s="27">
        <v>0.42299999999999999</v>
      </c>
      <c r="E770" s="108" t="s">
        <v>3142</v>
      </c>
      <c r="F770" s="33" t="s">
        <v>16</v>
      </c>
      <c r="G770" s="39" t="s">
        <v>2838</v>
      </c>
      <c r="H770" s="31" t="s">
        <v>3972</v>
      </c>
      <c r="I770" s="29"/>
      <c r="J770" s="1">
        <v>0.42299999999999999</v>
      </c>
      <c r="R770" s="4"/>
    </row>
    <row r="771" spans="1:18" s="1" customFormat="1" ht="12.75" x14ac:dyDescent="0.2">
      <c r="A771" s="39">
        <v>728</v>
      </c>
      <c r="B771" s="51" t="s">
        <v>3973</v>
      </c>
      <c r="C771" s="52" t="s">
        <v>3974</v>
      </c>
      <c r="D771" s="27">
        <v>0.186</v>
      </c>
      <c r="E771" s="108" t="s">
        <v>3142</v>
      </c>
      <c r="F771" s="33" t="s">
        <v>16</v>
      </c>
      <c r="G771" s="39" t="s">
        <v>2838</v>
      </c>
      <c r="H771" s="31" t="s">
        <v>3975</v>
      </c>
      <c r="I771" s="29"/>
      <c r="J771" s="1">
        <v>0.186</v>
      </c>
      <c r="R771" s="4"/>
    </row>
    <row r="772" spans="1:18" s="1" customFormat="1" ht="12.75" x14ac:dyDescent="0.2">
      <c r="A772" s="50">
        <v>729</v>
      </c>
      <c r="B772" s="51" t="s">
        <v>3976</v>
      </c>
      <c r="C772" s="52" t="s">
        <v>3977</v>
      </c>
      <c r="D772" s="27">
        <v>0.23899999999999999</v>
      </c>
      <c r="E772" s="108" t="s">
        <v>3142</v>
      </c>
      <c r="F772" s="33" t="s">
        <v>16</v>
      </c>
      <c r="G772" s="39" t="s">
        <v>2838</v>
      </c>
      <c r="H772" s="31" t="s">
        <v>3978</v>
      </c>
      <c r="I772" s="29"/>
      <c r="J772" s="1">
        <v>0.23899999999999999</v>
      </c>
      <c r="R772" s="4"/>
    </row>
    <row r="773" spans="1:18" s="1" customFormat="1" ht="12.75" x14ac:dyDescent="0.2">
      <c r="A773" s="50">
        <v>730</v>
      </c>
      <c r="B773" s="51" t="s">
        <v>3979</v>
      </c>
      <c r="C773" s="52" t="s">
        <v>3980</v>
      </c>
      <c r="D773" s="27">
        <v>0.27400000000000002</v>
      </c>
      <c r="E773" s="108" t="s">
        <v>3142</v>
      </c>
      <c r="F773" s="33" t="s">
        <v>16</v>
      </c>
      <c r="G773" s="39" t="s">
        <v>2838</v>
      </c>
      <c r="H773" s="31" t="s">
        <v>3981</v>
      </c>
      <c r="I773" s="29"/>
      <c r="J773" s="1">
        <v>0.27400000000000002</v>
      </c>
      <c r="R773" s="4"/>
    </row>
    <row r="774" spans="1:18" s="1" customFormat="1" ht="12.75" x14ac:dyDescent="0.2">
      <c r="A774" s="110">
        <v>731</v>
      </c>
      <c r="B774" s="123" t="s">
        <v>3982</v>
      </c>
      <c r="C774" s="146" t="s">
        <v>3983</v>
      </c>
      <c r="D774" s="27">
        <v>0.38700000000000001</v>
      </c>
      <c r="E774" s="148" t="s">
        <v>3142</v>
      </c>
      <c r="F774" s="112" t="s">
        <v>16</v>
      </c>
      <c r="G774" s="39" t="s">
        <v>2838</v>
      </c>
      <c r="H774" s="31"/>
      <c r="I774" s="29"/>
      <c r="J774" s="1">
        <v>0.38700000000000001</v>
      </c>
      <c r="R774" s="4"/>
    </row>
    <row r="775" spans="1:18" s="1" customFormat="1" ht="12.75" x14ac:dyDescent="0.2">
      <c r="A775" s="111"/>
      <c r="B775" s="124"/>
      <c r="C775" s="147"/>
      <c r="D775" s="27">
        <v>0.45800000000000002</v>
      </c>
      <c r="E775" s="149"/>
      <c r="F775" s="113"/>
      <c r="G775" s="39" t="s">
        <v>2838</v>
      </c>
      <c r="H775" s="31" t="s">
        <v>3984</v>
      </c>
      <c r="I775" s="29"/>
      <c r="J775" s="1">
        <v>0.45800000000000002</v>
      </c>
      <c r="R775" s="4"/>
    </row>
    <row r="776" spans="1:18" s="1" customFormat="1" ht="12.75" x14ac:dyDescent="0.2">
      <c r="A776" s="50">
        <v>732</v>
      </c>
      <c r="B776" s="51" t="s">
        <v>3985</v>
      </c>
      <c r="C776" s="55" t="s">
        <v>3986</v>
      </c>
      <c r="D776" s="27">
        <v>0.53700000000000003</v>
      </c>
      <c r="E776" s="108" t="s">
        <v>3142</v>
      </c>
      <c r="F776" s="33" t="s">
        <v>16</v>
      </c>
      <c r="G776" s="39" t="s">
        <v>2838</v>
      </c>
      <c r="H776" s="31" t="s">
        <v>3987</v>
      </c>
      <c r="I776" s="29"/>
      <c r="J776" s="1">
        <v>0.53700000000000003</v>
      </c>
      <c r="R776" s="4"/>
    </row>
    <row r="777" spans="1:18" s="1" customFormat="1" ht="25.5" x14ac:dyDescent="0.2">
      <c r="A777" s="50">
        <v>733</v>
      </c>
      <c r="B777" s="25" t="s">
        <v>3988</v>
      </c>
      <c r="C777" s="49" t="s">
        <v>3989</v>
      </c>
      <c r="D777" s="27">
        <v>4.8000000000000001E-2</v>
      </c>
      <c r="E777" s="108" t="s">
        <v>3142</v>
      </c>
      <c r="F777" s="33" t="s">
        <v>16</v>
      </c>
      <c r="G777" s="23" t="s">
        <v>438</v>
      </c>
      <c r="H777" s="28" t="s">
        <v>3990</v>
      </c>
      <c r="I777" s="29"/>
      <c r="J777" s="1">
        <v>4.8000000000000001E-2</v>
      </c>
      <c r="R777" s="4"/>
    </row>
    <row r="778" spans="1:18" s="1" customFormat="1" ht="12.75" x14ac:dyDescent="0.2">
      <c r="A778" s="50">
        <v>734</v>
      </c>
      <c r="B778" s="48" t="s">
        <v>3991</v>
      </c>
      <c r="C778" s="49" t="s">
        <v>3207</v>
      </c>
      <c r="D778" s="27">
        <v>0.10100000000000001</v>
      </c>
      <c r="E778" s="108" t="s">
        <v>2920</v>
      </c>
      <c r="F778" s="33" t="s">
        <v>37</v>
      </c>
      <c r="G778" s="23" t="s">
        <v>1219</v>
      </c>
      <c r="H778" s="28"/>
      <c r="I778" s="29"/>
      <c r="M778" s="1">
        <v>0.10100000000000001</v>
      </c>
      <c r="R778" s="4"/>
    </row>
    <row r="779" spans="1:18" s="1" customFormat="1" ht="12.75" x14ac:dyDescent="0.2">
      <c r="A779" s="50">
        <v>735</v>
      </c>
      <c r="B779" s="48" t="s">
        <v>3997</v>
      </c>
      <c r="C779" s="56" t="s">
        <v>4034</v>
      </c>
      <c r="D779" s="27">
        <v>0.502</v>
      </c>
      <c r="E779" s="108" t="s">
        <v>2926</v>
      </c>
      <c r="F779" s="33" t="s">
        <v>33</v>
      </c>
      <c r="G779" s="39" t="s">
        <v>2838</v>
      </c>
      <c r="H779" s="26"/>
      <c r="I779" s="29"/>
      <c r="K779" s="1">
        <v>0.502</v>
      </c>
      <c r="R779" s="4"/>
    </row>
    <row r="780" spans="1:18" s="1" customFormat="1" ht="12.75" x14ac:dyDescent="0.2">
      <c r="A780" s="50">
        <v>736</v>
      </c>
      <c r="B780" s="48" t="s">
        <v>4035</v>
      </c>
      <c r="C780" s="49" t="s">
        <v>4036</v>
      </c>
      <c r="D780" s="27">
        <v>9.7000000000000003E-2</v>
      </c>
      <c r="E780" s="108" t="s">
        <v>2926</v>
      </c>
      <c r="F780" s="33" t="s">
        <v>33</v>
      </c>
      <c r="G780" s="39" t="s">
        <v>2838</v>
      </c>
      <c r="H780" s="26"/>
      <c r="I780" s="29"/>
      <c r="K780" s="1">
        <v>9.7000000000000003E-2</v>
      </c>
      <c r="R780" s="4"/>
    </row>
    <row r="781" spans="1:18" s="1" customFormat="1" ht="25.5" x14ac:dyDescent="0.2">
      <c r="A781" s="50">
        <v>737</v>
      </c>
      <c r="B781" s="48" t="s">
        <v>4205</v>
      </c>
      <c r="C781" s="56" t="s">
        <v>4210</v>
      </c>
      <c r="D781" s="101">
        <v>0.2</v>
      </c>
      <c r="E781" s="108"/>
      <c r="F781" s="33"/>
      <c r="G781" s="39"/>
      <c r="H781" s="26"/>
      <c r="I781" s="29"/>
      <c r="R781" s="4"/>
    </row>
    <row r="782" spans="1:18" s="1" customFormat="1" ht="25.5" x14ac:dyDescent="0.2">
      <c r="A782" s="50">
        <v>738</v>
      </c>
      <c r="B782" s="48" t="s">
        <v>4206</v>
      </c>
      <c r="C782" s="56" t="s">
        <v>4211</v>
      </c>
      <c r="D782" s="101">
        <v>0.25</v>
      </c>
      <c r="E782" s="108"/>
      <c r="F782" s="33"/>
      <c r="G782" s="39"/>
      <c r="H782" s="26"/>
      <c r="I782" s="29"/>
      <c r="R782" s="4"/>
    </row>
    <row r="783" spans="1:18" s="1" customFormat="1" ht="12.75" x14ac:dyDescent="0.2">
      <c r="A783" s="50">
        <v>739</v>
      </c>
      <c r="B783" s="48" t="s">
        <v>4207</v>
      </c>
      <c r="C783" s="56" t="s">
        <v>4212</v>
      </c>
      <c r="D783" s="101">
        <v>0.3</v>
      </c>
      <c r="E783" s="108" t="s">
        <v>3142</v>
      </c>
      <c r="F783" s="33" t="s">
        <v>16</v>
      </c>
      <c r="G783" s="39" t="s">
        <v>2838</v>
      </c>
      <c r="H783" s="26"/>
      <c r="I783" s="29"/>
      <c r="J783" s="1">
        <f>D783</f>
        <v>0.3</v>
      </c>
      <c r="R783" s="4"/>
    </row>
    <row r="784" spans="1:18" s="1" customFormat="1" ht="12.75" x14ac:dyDescent="0.2">
      <c r="A784" s="50">
        <v>740</v>
      </c>
      <c r="B784" s="48" t="s">
        <v>4208</v>
      </c>
      <c r="C784" s="56" t="s">
        <v>4213</v>
      </c>
      <c r="D784" s="101">
        <v>0.2</v>
      </c>
      <c r="E784" s="108" t="s">
        <v>3142</v>
      </c>
      <c r="F784" s="33" t="s">
        <v>16</v>
      </c>
      <c r="G784" s="39" t="s">
        <v>2838</v>
      </c>
      <c r="H784" s="26"/>
      <c r="I784" s="29"/>
      <c r="J784" s="1">
        <f t="shared" ref="J784:J785" si="0">D784</f>
        <v>0.2</v>
      </c>
      <c r="R784" s="4"/>
    </row>
    <row r="785" spans="1:21" s="1" customFormat="1" ht="12.75" x14ac:dyDescent="0.2">
      <c r="A785" s="50">
        <v>741</v>
      </c>
      <c r="B785" s="48" t="s">
        <v>4209</v>
      </c>
      <c r="C785" s="56" t="s">
        <v>4214</v>
      </c>
      <c r="D785" s="101">
        <v>0.39</v>
      </c>
      <c r="E785" s="108" t="s">
        <v>3142</v>
      </c>
      <c r="F785" s="33" t="s">
        <v>16</v>
      </c>
      <c r="G785" s="39" t="s">
        <v>2838</v>
      </c>
      <c r="H785" s="26"/>
      <c r="I785" s="29"/>
      <c r="J785" s="1">
        <f t="shared" si="0"/>
        <v>0.39</v>
      </c>
      <c r="R785" s="4"/>
    </row>
    <row r="786" spans="1:21" s="1" customFormat="1" ht="12.75" x14ac:dyDescent="0.2">
      <c r="A786" s="50"/>
      <c r="B786" s="48"/>
      <c r="C786" s="56"/>
      <c r="D786" s="101"/>
      <c r="E786" s="102"/>
      <c r="F786" s="102"/>
      <c r="G786" s="103"/>
      <c r="H786" s="104"/>
      <c r="I786" s="44"/>
      <c r="R786" s="4"/>
    </row>
    <row r="787" spans="1:21" s="1" customFormat="1" ht="13.5" thickBot="1" x14ac:dyDescent="0.25">
      <c r="A787" s="50"/>
      <c r="B787" s="48"/>
      <c r="C787" s="56"/>
      <c r="D787" s="101"/>
      <c r="E787" s="102"/>
      <c r="F787" s="102"/>
      <c r="G787" s="103"/>
      <c r="H787" s="104"/>
      <c r="I787" s="44"/>
      <c r="R787" s="4"/>
    </row>
    <row r="788" spans="1:21" s="1" customFormat="1" ht="16.5" thickBot="1" x14ac:dyDescent="0.3">
      <c r="A788" s="145" t="s">
        <v>2153</v>
      </c>
      <c r="B788" s="145"/>
      <c r="C788" s="145"/>
      <c r="D788" s="82">
        <f>SUM(D5:D785)</f>
        <v>242.35</v>
      </c>
      <c r="E788" s="83"/>
      <c r="F788" s="83"/>
      <c r="G788" s="84"/>
      <c r="H788" s="83"/>
      <c r="I788" s="85"/>
      <c r="J788" s="86">
        <f>SUM(J5:J785)</f>
        <v>71.353000000000009</v>
      </c>
      <c r="K788" s="87">
        <f t="shared" ref="K788:U788" si="1">SUM(K5:K780)</f>
        <v>28.85400000000001</v>
      </c>
      <c r="L788" s="87">
        <f t="shared" si="1"/>
        <v>8.7969999999999988</v>
      </c>
      <c r="M788" s="87">
        <f t="shared" si="1"/>
        <v>34.95199999999997</v>
      </c>
      <c r="N788" s="87">
        <f t="shared" si="1"/>
        <v>21.438999999999993</v>
      </c>
      <c r="O788" s="87">
        <f t="shared" si="1"/>
        <v>14.059999999999999</v>
      </c>
      <c r="P788" s="87">
        <f t="shared" si="1"/>
        <v>15.296999999999999</v>
      </c>
      <c r="Q788" s="87">
        <f t="shared" si="1"/>
        <v>7.383</v>
      </c>
      <c r="R788" s="87">
        <f t="shared" si="1"/>
        <v>10.375</v>
      </c>
      <c r="S788" s="87">
        <f t="shared" si="1"/>
        <v>9.7769999999999975</v>
      </c>
      <c r="T788" s="87">
        <f t="shared" si="1"/>
        <v>12.474999999999998</v>
      </c>
      <c r="U788" s="88">
        <f t="shared" si="1"/>
        <v>7.1379999999999999</v>
      </c>
    </row>
    <row r="789" spans="1:21" s="1" customFormat="1" ht="12.75" x14ac:dyDescent="0.2">
      <c r="A789" s="4"/>
      <c r="B789" s="4"/>
      <c r="C789" s="6"/>
      <c r="D789" s="4"/>
      <c r="E789" s="6"/>
      <c r="F789" s="6"/>
      <c r="G789" s="4"/>
      <c r="H789" s="6"/>
      <c r="I789" s="12"/>
      <c r="R789" s="4"/>
    </row>
    <row r="790" spans="1:21" s="1" customFormat="1" ht="12.75" x14ac:dyDescent="0.2">
      <c r="A790" s="4"/>
      <c r="B790" s="4"/>
      <c r="C790" s="6"/>
      <c r="D790" s="4"/>
      <c r="E790" s="6"/>
      <c r="F790" s="6"/>
      <c r="G790" s="4"/>
      <c r="H790" s="6"/>
      <c r="I790" s="11"/>
      <c r="J790" s="11"/>
      <c r="R790" s="4"/>
    </row>
    <row r="791" spans="1:21" s="1" customFormat="1" x14ac:dyDescent="0.25">
      <c r="A791" s="4"/>
      <c r="B791" s="4"/>
      <c r="C791" s="4"/>
      <c r="D791" s="4"/>
      <c r="E791" s="4"/>
      <c r="F791" s="4"/>
      <c r="G791" s="4"/>
      <c r="H791" s="89"/>
      <c r="I791" s="89"/>
      <c r="J791" s="94" t="s">
        <v>4220</v>
      </c>
      <c r="K791" s="95" t="s">
        <v>4195</v>
      </c>
      <c r="L791" s="96" t="s">
        <v>4196</v>
      </c>
      <c r="M791" s="96" t="s">
        <v>4197</v>
      </c>
      <c r="N791" s="96" t="s">
        <v>4198</v>
      </c>
      <c r="O791" s="96" t="s">
        <v>4199</v>
      </c>
      <c r="P791" s="96" t="s">
        <v>4219</v>
      </c>
      <c r="Q791" s="96" t="s">
        <v>4200</v>
      </c>
      <c r="R791" s="94" t="s">
        <v>4201</v>
      </c>
      <c r="S791" s="96" t="s">
        <v>4202</v>
      </c>
      <c r="T791" s="96" t="s">
        <v>4203</v>
      </c>
      <c r="U791" s="96" t="s">
        <v>4204</v>
      </c>
    </row>
    <row r="792" spans="1:21" s="1" customFormat="1" ht="12.75" x14ac:dyDescent="0.2">
      <c r="A792" s="4"/>
      <c r="B792" s="4"/>
      <c r="C792" s="6"/>
      <c r="D792" s="4"/>
      <c r="E792" s="6"/>
      <c r="F792" s="6"/>
      <c r="G792" s="4"/>
      <c r="H792" s="90" t="s">
        <v>4194</v>
      </c>
      <c r="I792" s="89"/>
      <c r="J792" s="91">
        <f>J788</f>
        <v>71.353000000000009</v>
      </c>
      <c r="K792" s="91">
        <f t="shared" ref="K792:U792" si="2">K788</f>
        <v>28.85400000000001</v>
      </c>
      <c r="L792" s="91">
        <f t="shared" si="2"/>
        <v>8.7969999999999988</v>
      </c>
      <c r="M792" s="91">
        <f t="shared" si="2"/>
        <v>34.95199999999997</v>
      </c>
      <c r="N792" s="91">
        <f t="shared" si="2"/>
        <v>21.438999999999993</v>
      </c>
      <c r="O792" s="91">
        <f t="shared" si="2"/>
        <v>14.059999999999999</v>
      </c>
      <c r="P792" s="91">
        <f t="shared" si="2"/>
        <v>15.296999999999999</v>
      </c>
      <c r="Q792" s="91">
        <f t="shared" si="2"/>
        <v>7.383</v>
      </c>
      <c r="R792" s="91">
        <f t="shared" si="2"/>
        <v>10.375</v>
      </c>
      <c r="S792" s="91">
        <f t="shared" si="2"/>
        <v>9.7769999999999975</v>
      </c>
      <c r="T792" s="91">
        <f t="shared" si="2"/>
        <v>12.474999999999998</v>
      </c>
      <c r="U792" s="91">
        <f t="shared" si="2"/>
        <v>7.1379999999999999</v>
      </c>
    </row>
    <row r="793" spans="1:21" s="1" customFormat="1" ht="12.75" x14ac:dyDescent="0.2">
      <c r="A793" s="4"/>
      <c r="B793" s="4"/>
      <c r="C793" s="6"/>
      <c r="D793" s="4"/>
      <c r="E793" s="6"/>
      <c r="F793" s="6"/>
      <c r="G793" s="4"/>
      <c r="H793" s="90" t="s">
        <v>4193</v>
      </c>
      <c r="I793" s="89"/>
      <c r="J793" s="92">
        <f>Keliai!I887</f>
        <v>5.3943408042581993</v>
      </c>
      <c r="K793" s="92">
        <f>Keliai!J887</f>
        <v>135.57857991126102</v>
      </c>
      <c r="L793" s="92">
        <f>Keliai!K887</f>
        <v>79.217984675835254</v>
      </c>
      <c r="M793" s="92">
        <f>Keliai!L887</f>
        <v>100.91320248625972</v>
      </c>
      <c r="N793" s="92">
        <f>Keliai!M887</f>
        <v>131.22425415544302</v>
      </c>
      <c r="O793" s="92">
        <f>Keliai!N887</f>
        <v>124.81461739585302</v>
      </c>
      <c r="P793" s="92">
        <f>Keliai!O887</f>
        <v>172.6687992949812</v>
      </c>
      <c r="Q793" s="92">
        <f>Keliai!P887</f>
        <v>78.888000000000019</v>
      </c>
      <c r="R793" s="92">
        <f>Keliai!Q887</f>
        <v>64.027320829158</v>
      </c>
      <c r="S793" s="92">
        <f>Keliai!R887</f>
        <v>108.60033363769702</v>
      </c>
      <c r="T793" s="92">
        <f>Keliai!S887</f>
        <v>75.561005686420401</v>
      </c>
      <c r="U793" s="92">
        <f>Keliai!T887</f>
        <v>40.113000000000007</v>
      </c>
    </row>
    <row r="794" spans="1:21" s="1" customFormat="1" ht="12.75" x14ac:dyDescent="0.2">
      <c r="A794" s="4"/>
      <c r="B794" s="4"/>
      <c r="C794" s="6"/>
      <c r="D794" s="4"/>
      <c r="E794" s="6"/>
      <c r="F794" s="6"/>
      <c r="G794" s="4"/>
      <c r="H794" s="90"/>
      <c r="I794" s="89"/>
      <c r="J794" s="92"/>
      <c r="K794" s="92"/>
      <c r="L794" s="92"/>
      <c r="M794" s="92"/>
      <c r="N794" s="92"/>
      <c r="O794" s="92"/>
      <c r="P794" s="92"/>
      <c r="Q794" s="92"/>
      <c r="R794" s="92"/>
      <c r="S794" s="92"/>
      <c r="T794" s="92"/>
      <c r="U794" s="92"/>
    </row>
    <row r="795" spans="1:21" s="1" customFormat="1" ht="12.75" x14ac:dyDescent="0.2">
      <c r="A795" s="4"/>
      <c r="B795" s="4"/>
      <c r="C795" s="6"/>
      <c r="D795" s="4"/>
      <c r="E795" s="6"/>
      <c r="F795" s="6"/>
      <c r="G795" s="4"/>
      <c r="H795" s="90" t="s">
        <v>4191</v>
      </c>
      <c r="I795" s="89"/>
      <c r="J795" s="93">
        <f>J792+J793</f>
        <v>76.747340804258215</v>
      </c>
      <c r="K795" s="93">
        <f t="shared" ref="K795:U795" si="3">K792+K793</f>
        <v>164.43257991126103</v>
      </c>
      <c r="L795" s="93">
        <f t="shared" si="3"/>
        <v>88.014984675835251</v>
      </c>
      <c r="M795" s="93">
        <f t="shared" si="3"/>
        <v>135.8652024862597</v>
      </c>
      <c r="N795" s="93">
        <f t="shared" si="3"/>
        <v>152.66325415544301</v>
      </c>
      <c r="O795" s="93">
        <f t="shared" si="3"/>
        <v>138.87461739585302</v>
      </c>
      <c r="P795" s="93">
        <f t="shared" si="3"/>
        <v>187.9657992949812</v>
      </c>
      <c r="Q795" s="93">
        <f t="shared" si="3"/>
        <v>86.271000000000015</v>
      </c>
      <c r="R795" s="93">
        <f t="shared" si="3"/>
        <v>74.402320829158</v>
      </c>
      <c r="S795" s="93">
        <f t="shared" si="3"/>
        <v>118.37733363769702</v>
      </c>
      <c r="T795" s="93">
        <f t="shared" si="3"/>
        <v>88.036005686420395</v>
      </c>
      <c r="U795" s="93">
        <f t="shared" si="3"/>
        <v>47.251000000000005</v>
      </c>
    </row>
    <row r="796" spans="1:21" s="1" customFormat="1" ht="12.75" x14ac:dyDescent="0.2">
      <c r="A796" s="4"/>
      <c r="B796" s="4"/>
      <c r="C796" s="6"/>
      <c r="D796" s="4"/>
      <c r="E796" s="6"/>
      <c r="F796" s="6"/>
      <c r="G796" s="4"/>
      <c r="H796" s="6"/>
      <c r="I796" s="4"/>
      <c r="J796" s="4"/>
      <c r="K796" s="4"/>
      <c r="L796" s="4"/>
      <c r="M796" s="4"/>
      <c r="N796" s="4"/>
      <c r="O796" s="4"/>
      <c r="R796" s="4"/>
    </row>
    <row r="797" spans="1:21" s="1" customFormat="1" ht="12.75" x14ac:dyDescent="0.2">
      <c r="A797" s="4"/>
      <c r="B797" s="4"/>
      <c r="C797" s="6"/>
      <c r="D797" s="4"/>
      <c r="E797" s="6"/>
      <c r="F797" s="6"/>
      <c r="G797" s="4"/>
      <c r="H797" s="6"/>
      <c r="I797" s="4"/>
      <c r="J797" s="4"/>
      <c r="K797" s="4"/>
      <c r="L797" s="4"/>
      <c r="M797" s="4"/>
      <c r="N797" s="4"/>
      <c r="O797" s="4"/>
      <c r="R797" s="4"/>
    </row>
    <row r="798" spans="1:21" s="1" customFormat="1" ht="12.75" x14ac:dyDescent="0.2">
      <c r="A798" s="4"/>
      <c r="B798" s="4"/>
      <c r="C798" s="6"/>
      <c r="D798" s="4"/>
      <c r="E798" s="6"/>
      <c r="F798" s="14"/>
      <c r="G798" s="4"/>
      <c r="H798" s="14"/>
      <c r="I798" s="4"/>
      <c r="J798" s="4"/>
      <c r="K798" s="4"/>
      <c r="L798" s="4"/>
      <c r="M798" s="4"/>
      <c r="N798" s="4"/>
      <c r="O798" s="4"/>
      <c r="R798" s="4"/>
    </row>
    <row r="799" spans="1:21" s="1" customFormat="1" ht="12.75" x14ac:dyDescent="0.2">
      <c r="A799" s="4"/>
      <c r="B799" s="4"/>
      <c r="C799" s="6"/>
      <c r="D799" s="4"/>
      <c r="E799" s="6"/>
      <c r="F799" s="6"/>
      <c r="G799" s="4"/>
      <c r="H799" s="6"/>
      <c r="I799" s="4"/>
      <c r="J799" s="4"/>
      <c r="K799" s="4"/>
      <c r="L799" s="4"/>
      <c r="M799" s="4"/>
      <c r="N799" s="4"/>
      <c r="O799" s="4"/>
      <c r="R799" s="4"/>
    </row>
    <row r="800" spans="1:21" s="1" customFormat="1" ht="12.75" x14ac:dyDescent="0.2">
      <c r="A800" s="4"/>
      <c r="B800" s="4"/>
      <c r="C800" s="6"/>
      <c r="D800" s="4"/>
      <c r="E800" s="6"/>
      <c r="F800" s="6"/>
      <c r="G800" s="4"/>
      <c r="H800" s="6"/>
      <c r="I800" s="4"/>
      <c r="J800" s="4"/>
      <c r="K800" s="4"/>
      <c r="L800" s="4"/>
      <c r="M800" s="4"/>
      <c r="N800" s="4"/>
      <c r="O800" s="4"/>
      <c r="P800" s="4"/>
      <c r="R800" s="4"/>
    </row>
    <row r="801" spans="1:19" s="1" customFormat="1" ht="12.75" x14ac:dyDescent="0.2">
      <c r="A801" s="4"/>
      <c r="B801" s="4"/>
      <c r="C801" s="6"/>
      <c r="D801" s="4"/>
      <c r="E801" s="6"/>
      <c r="F801" s="6"/>
      <c r="G801" s="4"/>
      <c r="H801" s="6"/>
      <c r="I801" s="76"/>
      <c r="J801" s="4"/>
      <c r="K801" s="4"/>
      <c r="L801" s="4"/>
      <c r="M801" s="4"/>
      <c r="N801" s="4"/>
      <c r="O801" s="4"/>
      <c r="P801" s="4"/>
      <c r="R801" s="4"/>
    </row>
    <row r="802" spans="1:19" s="1" customFormat="1" ht="12.75" x14ac:dyDescent="0.2">
      <c r="A802" s="4"/>
      <c r="B802" s="4"/>
      <c r="C802" s="6"/>
      <c r="D802" s="4"/>
      <c r="E802" s="6"/>
      <c r="F802" s="6"/>
      <c r="G802" s="4"/>
      <c r="H802" s="77"/>
      <c r="I802" s="4"/>
      <c r="J802" s="4"/>
      <c r="K802" s="4"/>
      <c r="L802" s="4"/>
      <c r="M802" s="4"/>
      <c r="N802" s="4"/>
      <c r="O802" s="4"/>
      <c r="P802" s="4"/>
      <c r="R802" s="4"/>
    </row>
    <row r="803" spans="1:19" s="1" customFormat="1" ht="12.75" x14ac:dyDescent="0.2">
      <c r="A803" s="4"/>
      <c r="B803" s="4"/>
      <c r="C803" s="6"/>
      <c r="D803" s="4"/>
      <c r="E803" s="6"/>
      <c r="F803" s="6"/>
      <c r="G803" s="4"/>
      <c r="H803" s="6"/>
      <c r="I803" s="4"/>
      <c r="J803" s="4"/>
      <c r="K803" s="4"/>
      <c r="L803" s="4"/>
      <c r="M803" s="4"/>
      <c r="N803" s="4"/>
      <c r="O803" s="4"/>
      <c r="P803" s="4"/>
      <c r="R803" s="4"/>
    </row>
    <row r="804" spans="1:19" s="1" customFormat="1" ht="12.75" x14ac:dyDescent="0.2">
      <c r="A804" s="4"/>
      <c r="B804" s="4"/>
      <c r="C804" s="6"/>
      <c r="D804" s="4"/>
      <c r="E804" s="6"/>
      <c r="F804" s="6"/>
      <c r="G804" s="4"/>
      <c r="H804" s="6"/>
      <c r="I804" s="4"/>
      <c r="J804" s="4"/>
      <c r="K804" s="4"/>
      <c r="L804" s="4"/>
      <c r="M804" s="4"/>
      <c r="N804" s="4"/>
      <c r="O804" s="4"/>
      <c r="P804" s="4"/>
      <c r="R804" s="4"/>
    </row>
    <row r="805" spans="1:19" s="1" customFormat="1" ht="12.75" x14ac:dyDescent="0.2">
      <c r="A805" s="4"/>
      <c r="B805" s="4"/>
      <c r="C805" s="6"/>
      <c r="D805" s="4"/>
      <c r="E805" s="6"/>
      <c r="F805" s="6"/>
      <c r="G805" s="4"/>
      <c r="H805" s="6"/>
      <c r="I805" s="4"/>
      <c r="J805" s="4"/>
      <c r="K805" s="4"/>
      <c r="L805" s="4"/>
      <c r="M805" s="4"/>
      <c r="N805" s="4"/>
      <c r="O805" s="4"/>
      <c r="P805" s="4"/>
      <c r="R805" s="4"/>
    </row>
    <row r="806" spans="1:19" s="1" customFormat="1" ht="12.75" x14ac:dyDescent="0.2">
      <c r="A806" s="4"/>
      <c r="B806" s="4"/>
      <c r="C806" s="6"/>
      <c r="D806" s="4"/>
      <c r="E806" s="6"/>
      <c r="F806" s="6"/>
      <c r="G806" s="4"/>
      <c r="H806" s="6"/>
      <c r="I806" s="4"/>
      <c r="J806" s="4"/>
      <c r="K806" s="4"/>
      <c r="L806" s="4"/>
      <c r="M806" s="4"/>
      <c r="N806" s="4"/>
      <c r="O806" s="4"/>
      <c r="P806" s="4"/>
      <c r="R806" s="4"/>
    </row>
    <row r="807" spans="1:19" s="1" customFormat="1" ht="12.75" x14ac:dyDescent="0.2">
      <c r="A807" s="4"/>
      <c r="B807" s="4"/>
      <c r="C807" s="6"/>
      <c r="D807" s="4"/>
      <c r="E807" s="6"/>
      <c r="F807" s="6"/>
      <c r="G807" s="4"/>
      <c r="H807" s="6"/>
      <c r="I807" s="4"/>
      <c r="J807" s="4"/>
      <c r="K807" s="4"/>
      <c r="L807" s="4"/>
      <c r="M807" s="4"/>
      <c r="N807" s="4"/>
      <c r="O807" s="4"/>
      <c r="P807" s="4"/>
      <c r="R807" s="4"/>
    </row>
    <row r="808" spans="1:19" s="1" customFormat="1" ht="12.75" x14ac:dyDescent="0.2">
      <c r="A808" s="4"/>
      <c r="B808" s="4"/>
      <c r="C808" s="6"/>
      <c r="D808" s="4"/>
      <c r="E808" s="6"/>
      <c r="F808" s="6"/>
      <c r="G808" s="4"/>
      <c r="H808" s="6"/>
      <c r="I808" s="4"/>
      <c r="J808" s="4"/>
      <c r="K808" s="4"/>
      <c r="L808" s="4"/>
      <c r="M808" s="4"/>
      <c r="N808" s="4"/>
      <c r="O808" s="4"/>
      <c r="P808" s="4"/>
      <c r="R808" s="4"/>
    </row>
    <row r="809" spans="1:19" s="1" customFormat="1" ht="12.75" x14ac:dyDescent="0.2">
      <c r="A809" s="4"/>
      <c r="B809" s="4"/>
      <c r="C809" s="6"/>
      <c r="D809" s="4"/>
      <c r="E809" s="6"/>
      <c r="F809" s="6"/>
      <c r="G809" s="4"/>
      <c r="H809" s="6"/>
      <c r="I809" s="4"/>
      <c r="J809" s="4"/>
      <c r="K809" s="4"/>
      <c r="L809" s="4"/>
      <c r="M809" s="4"/>
      <c r="N809" s="4"/>
      <c r="O809" s="4"/>
      <c r="P809" s="4"/>
      <c r="S809" s="4"/>
    </row>
    <row r="810" spans="1:19" s="1" customFormat="1" ht="12.75" x14ac:dyDescent="0.2">
      <c r="A810" s="4"/>
      <c r="B810" s="4"/>
      <c r="C810" s="6"/>
      <c r="D810" s="4"/>
      <c r="E810" s="6"/>
      <c r="F810" s="6"/>
      <c r="G810" s="4"/>
      <c r="H810" s="6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s="1" customFormat="1" ht="12.75" x14ac:dyDescent="0.2">
      <c r="A811" s="4"/>
      <c r="B811" s="4"/>
      <c r="C811" s="6"/>
      <c r="D811" s="4"/>
      <c r="E811" s="6"/>
      <c r="F811" s="6"/>
      <c r="G811" s="4"/>
      <c r="H811" s="6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s="1" customFormat="1" ht="12.75" x14ac:dyDescent="0.2">
      <c r="A812" s="4"/>
      <c r="B812" s="4"/>
      <c r="C812" s="6"/>
      <c r="D812" s="4"/>
      <c r="E812" s="6"/>
      <c r="F812" s="6"/>
      <c r="G812" s="4"/>
      <c r="H812" s="6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</sheetData>
  <mergeCells count="331">
    <mergeCell ref="A642:A643"/>
    <mergeCell ref="J642:J643"/>
    <mergeCell ref="A788:C788"/>
    <mergeCell ref="D201:D202"/>
    <mergeCell ref="D240:D241"/>
    <mergeCell ref="D267:D268"/>
    <mergeCell ref="D271:D272"/>
    <mergeCell ref="D312:D313"/>
    <mergeCell ref="A774:A775"/>
    <mergeCell ref="B774:B775"/>
    <mergeCell ref="C774:C775"/>
    <mergeCell ref="E774:E775"/>
    <mergeCell ref="F774:F775"/>
    <mergeCell ref="F470:F471"/>
    <mergeCell ref="E470:E471"/>
    <mergeCell ref="C470:C471"/>
    <mergeCell ref="B470:B471"/>
    <mergeCell ref="A470:A471"/>
    <mergeCell ref="A758:A759"/>
    <mergeCell ref="B758:B759"/>
    <mergeCell ref="C758:C759"/>
    <mergeCell ref="E758:E759"/>
    <mergeCell ref="F758:F759"/>
    <mergeCell ref="G758:G759"/>
    <mergeCell ref="J758:J759"/>
    <mergeCell ref="A763:A764"/>
    <mergeCell ref="B763:B764"/>
    <mergeCell ref="C763:C764"/>
    <mergeCell ref="E763:E764"/>
    <mergeCell ref="F763:F764"/>
    <mergeCell ref="G763:G764"/>
    <mergeCell ref="J763:J764"/>
    <mergeCell ref="A657:A658"/>
    <mergeCell ref="B657:B658"/>
    <mergeCell ref="C657:C658"/>
    <mergeCell ref="E657:E658"/>
    <mergeCell ref="F657:F658"/>
    <mergeCell ref="G657:G658"/>
    <mergeCell ref="A704:A705"/>
    <mergeCell ref="B704:B705"/>
    <mergeCell ref="C704:C705"/>
    <mergeCell ref="E704:E705"/>
    <mergeCell ref="F704:F705"/>
    <mergeCell ref="G704:G705"/>
    <mergeCell ref="A547:A548"/>
    <mergeCell ref="B547:B548"/>
    <mergeCell ref="C547:C548"/>
    <mergeCell ref="E547:E548"/>
    <mergeCell ref="F547:F548"/>
    <mergeCell ref="G547:G548"/>
    <mergeCell ref="B642:B643"/>
    <mergeCell ref="C642:C643"/>
    <mergeCell ref="D642:D643"/>
    <mergeCell ref="E642:E643"/>
    <mergeCell ref="F642:F643"/>
    <mergeCell ref="G642:G643"/>
    <mergeCell ref="A577:A578"/>
    <mergeCell ref="B577:B578"/>
    <mergeCell ref="C577:C578"/>
    <mergeCell ref="E577:E578"/>
    <mergeCell ref="F577:F578"/>
    <mergeCell ref="G577:G578"/>
    <mergeCell ref="A591:A592"/>
    <mergeCell ref="B591:B592"/>
    <mergeCell ref="C591:C592"/>
    <mergeCell ref="E591:E592"/>
    <mergeCell ref="F591:F592"/>
    <mergeCell ref="G591:G592"/>
    <mergeCell ref="A521:A523"/>
    <mergeCell ref="B521:B523"/>
    <mergeCell ref="C521:C523"/>
    <mergeCell ref="E521:E523"/>
    <mergeCell ref="F521:F523"/>
    <mergeCell ref="G521:G523"/>
    <mergeCell ref="A526:A527"/>
    <mergeCell ref="B526:B527"/>
    <mergeCell ref="C526:C527"/>
    <mergeCell ref="E526:E527"/>
    <mergeCell ref="F526:F527"/>
    <mergeCell ref="G526:G527"/>
    <mergeCell ref="A513:A516"/>
    <mergeCell ref="B513:B516"/>
    <mergeCell ref="C513:C516"/>
    <mergeCell ref="E513:E516"/>
    <mergeCell ref="F513:F516"/>
    <mergeCell ref="G513:G516"/>
    <mergeCell ref="A517:A520"/>
    <mergeCell ref="B517:B520"/>
    <mergeCell ref="C517:C520"/>
    <mergeCell ref="E517:E520"/>
    <mergeCell ref="F517:F520"/>
    <mergeCell ref="G517:G520"/>
    <mergeCell ref="A500:A501"/>
    <mergeCell ref="B500:B501"/>
    <mergeCell ref="C500:C501"/>
    <mergeCell ref="E500:E501"/>
    <mergeCell ref="F500:F501"/>
    <mergeCell ref="G500:G501"/>
    <mergeCell ref="A511:A512"/>
    <mergeCell ref="B511:B512"/>
    <mergeCell ref="C511:C512"/>
    <mergeCell ref="E511:E512"/>
    <mergeCell ref="F511:F512"/>
    <mergeCell ref="G511:G512"/>
    <mergeCell ref="G466:G467"/>
    <mergeCell ref="A482:A483"/>
    <mergeCell ref="B482:B483"/>
    <mergeCell ref="C482:C483"/>
    <mergeCell ref="E482:E483"/>
    <mergeCell ref="F482:F483"/>
    <mergeCell ref="G482:G483"/>
    <mergeCell ref="A498:A499"/>
    <mergeCell ref="B498:B499"/>
    <mergeCell ref="C498:C499"/>
    <mergeCell ref="E498:E499"/>
    <mergeCell ref="F498:F499"/>
    <mergeCell ref="G498:G499"/>
    <mergeCell ref="A459:A460"/>
    <mergeCell ref="B459:B460"/>
    <mergeCell ref="C459:C460"/>
    <mergeCell ref="E459:E460"/>
    <mergeCell ref="F459:F460"/>
    <mergeCell ref="A466:A467"/>
    <mergeCell ref="B466:B467"/>
    <mergeCell ref="C466:C467"/>
    <mergeCell ref="E466:E467"/>
    <mergeCell ref="F466:F467"/>
    <mergeCell ref="A447:A449"/>
    <mergeCell ref="B447:B449"/>
    <mergeCell ref="C447:C449"/>
    <mergeCell ref="E447:E449"/>
    <mergeCell ref="F447:F449"/>
    <mergeCell ref="G447:G449"/>
    <mergeCell ref="A451:A452"/>
    <mergeCell ref="B451:B452"/>
    <mergeCell ref="C451:C452"/>
    <mergeCell ref="E451:E452"/>
    <mergeCell ref="F451:F452"/>
    <mergeCell ref="G451:G452"/>
    <mergeCell ref="A434:A435"/>
    <mergeCell ref="B434:B435"/>
    <mergeCell ref="C434:C435"/>
    <mergeCell ref="E434:E435"/>
    <mergeCell ref="F434:F435"/>
    <mergeCell ref="G434:G435"/>
    <mergeCell ref="A436:A437"/>
    <mergeCell ref="B436:B437"/>
    <mergeCell ref="C436:C437"/>
    <mergeCell ref="E436:E437"/>
    <mergeCell ref="F436:F437"/>
    <mergeCell ref="G436:G437"/>
    <mergeCell ref="A430:A431"/>
    <mergeCell ref="B430:B431"/>
    <mergeCell ref="C430:C431"/>
    <mergeCell ref="E430:E431"/>
    <mergeCell ref="F430:F431"/>
    <mergeCell ref="G430:G431"/>
    <mergeCell ref="A432:A433"/>
    <mergeCell ref="B432:B433"/>
    <mergeCell ref="C432:C433"/>
    <mergeCell ref="E432:E433"/>
    <mergeCell ref="F432:F433"/>
    <mergeCell ref="G432:G433"/>
    <mergeCell ref="A415:A416"/>
    <mergeCell ref="B415:B416"/>
    <mergeCell ref="C415:C416"/>
    <mergeCell ref="E415:E416"/>
    <mergeCell ref="F415:F416"/>
    <mergeCell ref="G415:G416"/>
    <mergeCell ref="A420:A421"/>
    <mergeCell ref="B420:B421"/>
    <mergeCell ref="C420:C421"/>
    <mergeCell ref="E420:E421"/>
    <mergeCell ref="F420:F421"/>
    <mergeCell ref="G420:G421"/>
    <mergeCell ref="A404:A405"/>
    <mergeCell ref="B404:B405"/>
    <mergeCell ref="C404:C405"/>
    <mergeCell ref="E404:E405"/>
    <mergeCell ref="F404:F405"/>
    <mergeCell ref="G404:G405"/>
    <mergeCell ref="J405:J406"/>
    <mergeCell ref="A410:A412"/>
    <mergeCell ref="B410:B412"/>
    <mergeCell ref="C410:C412"/>
    <mergeCell ref="E410:E412"/>
    <mergeCell ref="F410:F412"/>
    <mergeCell ref="G410:G412"/>
    <mergeCell ref="A361:A362"/>
    <mergeCell ref="B361:B362"/>
    <mergeCell ref="C361:C362"/>
    <mergeCell ref="E361:E362"/>
    <mergeCell ref="F361:F362"/>
    <mergeCell ref="G361:G362"/>
    <mergeCell ref="J362:J363"/>
    <mergeCell ref="A391:A392"/>
    <mergeCell ref="B391:B392"/>
    <mergeCell ref="C391:C392"/>
    <mergeCell ref="E391:E392"/>
    <mergeCell ref="F391:F392"/>
    <mergeCell ref="G391:G392"/>
    <mergeCell ref="A325:A326"/>
    <mergeCell ref="B325:B326"/>
    <mergeCell ref="C325:C326"/>
    <mergeCell ref="E325:E326"/>
    <mergeCell ref="F325:F326"/>
    <mergeCell ref="G325:G326"/>
    <mergeCell ref="A346:A347"/>
    <mergeCell ref="B346:B347"/>
    <mergeCell ref="C346:C347"/>
    <mergeCell ref="E346:E347"/>
    <mergeCell ref="F346:F347"/>
    <mergeCell ref="G346:G347"/>
    <mergeCell ref="J299:J300"/>
    <mergeCell ref="G312:G313"/>
    <mergeCell ref="H312:H313"/>
    <mergeCell ref="A322:A323"/>
    <mergeCell ref="B322:B323"/>
    <mergeCell ref="C322:C323"/>
    <mergeCell ref="E322:E323"/>
    <mergeCell ref="F322:F323"/>
    <mergeCell ref="G322:G323"/>
    <mergeCell ref="G271:G272"/>
    <mergeCell ref="H271:H272"/>
    <mergeCell ref="A291:A292"/>
    <mergeCell ref="B291:B292"/>
    <mergeCell ref="C291:C292"/>
    <mergeCell ref="E291:E292"/>
    <mergeCell ref="F291:F292"/>
    <mergeCell ref="G291:G292"/>
    <mergeCell ref="A298:A299"/>
    <mergeCell ref="B298:B299"/>
    <mergeCell ref="C298:C299"/>
    <mergeCell ref="E298:E299"/>
    <mergeCell ref="F298:F299"/>
    <mergeCell ref="G298:G299"/>
    <mergeCell ref="A252:A254"/>
    <mergeCell ref="B252:B254"/>
    <mergeCell ref="C252:C254"/>
    <mergeCell ref="D252:D254"/>
    <mergeCell ref="E252:E254"/>
    <mergeCell ref="F252:F254"/>
    <mergeCell ref="G252:G254"/>
    <mergeCell ref="G267:G268"/>
    <mergeCell ref="H267:H268"/>
    <mergeCell ref="H240:H241"/>
    <mergeCell ref="A247:A248"/>
    <mergeCell ref="B247:B248"/>
    <mergeCell ref="C247:C248"/>
    <mergeCell ref="D247:D248"/>
    <mergeCell ref="E247:E248"/>
    <mergeCell ref="F247:F248"/>
    <mergeCell ref="G247:G248"/>
    <mergeCell ref="A250:A251"/>
    <mergeCell ref="B250:B251"/>
    <mergeCell ref="C250:C251"/>
    <mergeCell ref="D250:D251"/>
    <mergeCell ref="E250:E251"/>
    <mergeCell ref="F250:F251"/>
    <mergeCell ref="G250:G251"/>
    <mergeCell ref="A176:A178"/>
    <mergeCell ref="B176:B178"/>
    <mergeCell ref="C176:C178"/>
    <mergeCell ref="D176:D178"/>
    <mergeCell ref="E176:E178"/>
    <mergeCell ref="F176:F178"/>
    <mergeCell ref="G176:G178"/>
    <mergeCell ref="G201:G202"/>
    <mergeCell ref="H201:H202"/>
    <mergeCell ref="A139:A140"/>
    <mergeCell ref="B139:B140"/>
    <mergeCell ref="C139:C140"/>
    <mergeCell ref="D139:D140"/>
    <mergeCell ref="E139:E140"/>
    <mergeCell ref="F139:F140"/>
    <mergeCell ref="G139:G140"/>
    <mergeCell ref="A166:A167"/>
    <mergeCell ref="B166:B167"/>
    <mergeCell ref="C166:C167"/>
    <mergeCell ref="D166:D167"/>
    <mergeCell ref="E166:E167"/>
    <mergeCell ref="F166:F167"/>
    <mergeCell ref="G166:G167"/>
    <mergeCell ref="G105:G106"/>
    <mergeCell ref="A130:A131"/>
    <mergeCell ref="B130:B131"/>
    <mergeCell ref="C130:C131"/>
    <mergeCell ref="D130:D131"/>
    <mergeCell ref="E130:E131"/>
    <mergeCell ref="F130:F131"/>
    <mergeCell ref="G130:G131"/>
    <mergeCell ref="A137:A138"/>
    <mergeCell ref="B137:B138"/>
    <mergeCell ref="C137:C138"/>
    <mergeCell ref="D137:D138"/>
    <mergeCell ref="E137:E138"/>
    <mergeCell ref="F137:F138"/>
    <mergeCell ref="G137:G138"/>
    <mergeCell ref="D88:D90"/>
    <mergeCell ref="E88:E90"/>
    <mergeCell ref="F88:F90"/>
    <mergeCell ref="A105:A106"/>
    <mergeCell ref="B105:B106"/>
    <mergeCell ref="C105:C106"/>
    <mergeCell ref="D105:D106"/>
    <mergeCell ref="E105:E106"/>
    <mergeCell ref="F105:F106"/>
    <mergeCell ref="G1:H1"/>
    <mergeCell ref="A2:H2"/>
    <mergeCell ref="A12:A13"/>
    <mergeCell ref="B12:B13"/>
    <mergeCell ref="C12:C13"/>
    <mergeCell ref="E12:E13"/>
    <mergeCell ref="F12:F13"/>
    <mergeCell ref="G12:G13"/>
    <mergeCell ref="A91:A93"/>
    <mergeCell ref="B91:B93"/>
    <mergeCell ref="C91:C93"/>
    <mergeCell ref="D91:D93"/>
    <mergeCell ref="E91:E93"/>
    <mergeCell ref="F91:F93"/>
    <mergeCell ref="G91:G93"/>
    <mergeCell ref="A55:A56"/>
    <mergeCell ref="B55:B56"/>
    <mergeCell ref="C55:C56"/>
    <mergeCell ref="E55:E56"/>
    <mergeCell ref="F55:F56"/>
    <mergeCell ref="G55:G56"/>
    <mergeCell ref="A88:A90"/>
    <mergeCell ref="B88:B90"/>
    <mergeCell ref="C88:C90"/>
  </mergeCells>
  <phoneticPr fontId="5" type="noConversion"/>
  <pageMargins left="0.23611111111111099" right="0.23611111111111099" top="0.55138888888888904" bottom="0.35416666666666702" header="0.51180555555555496" footer="0.51180555555555496"/>
  <pageSetup paperSize="9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Keliai</vt:lpstr>
      <vt:lpstr>Gatves</vt:lpstr>
      <vt:lpstr>Gatves!Print_Titles</vt:lpstr>
      <vt:lpstr>Keliai!Print_Titles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Hidroprojektas</dc:creator>
  <dc:description/>
  <cp:lastModifiedBy>Vaidutė Štankelytė</cp:lastModifiedBy>
  <cp:revision>3</cp:revision>
  <cp:lastPrinted>2017-02-08T09:35:25Z</cp:lastPrinted>
  <dcterms:created xsi:type="dcterms:W3CDTF">2017-01-26T12:20:04Z</dcterms:created>
  <dcterms:modified xsi:type="dcterms:W3CDTF">2025-10-27T07:52:28Z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