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laura_gaizauskaite_vmu_lt/Documents/Darbalaukis/CA_miskininkystes_skyrius/Viešieji pirkimai/Miškininkystės paslaugų 2026 m/I_pirkimas/"/>
    </mc:Choice>
  </mc:AlternateContent>
  <xr:revisionPtr revIDLastSave="7061" documentId="13_ncr:1_{34CFEDA8-3302-4D25-8397-D5E4343B965D}" xr6:coauthVersionLast="47" xr6:coauthVersionMax="47" xr10:uidLastSave="{53CD18A3-A986-4B46-9F38-D536FCC00460}"/>
  <bookViews>
    <workbookView xWindow="6090" yWindow="1035" windowWidth="21600" windowHeight="11235" tabRatio="968" firstSheet="1" activeTab="3" xr2:uid="{00000000-000D-0000-FFFF-FFFF00000000}"/>
  </bookViews>
  <sheets>
    <sheet name="bendra_EUR_kontrol" sheetId="42" state="hidden" r:id="rId1"/>
    <sheet name="Anykščių" sheetId="1" r:id="rId2"/>
    <sheet name="Biržų" sheetId="3" r:id="rId3"/>
    <sheet name="Ignalinos" sheetId="5" r:id="rId4"/>
    <sheet name="Lapas1" sheetId="37" state="hidden" r:id="rId5"/>
    <sheet name="Lapas2" sheetId="38" state="hidden" r:id="rId6"/>
    <sheet name="Lapas3" sheetId="39" state="hidden" r:id="rId7"/>
    <sheet name="Rokiškio" sheetId="16" r:id="rId8"/>
    <sheet name="Švenčionėlių" sheetId="21" r:id="rId9"/>
    <sheet name="Ukmergės" sheetId="25" r:id="rId10"/>
    <sheet name="Lapas4" sheetId="40" state="hidden" r:id="rId11"/>
    <sheet name="VISO" sheetId="33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7" i="3"/>
  <c r="D5" i="3"/>
  <c r="D19" i="3"/>
  <c r="D18" i="3"/>
  <c r="D8" i="3"/>
  <c r="K22" i="5" l="1"/>
  <c r="D35" i="25"/>
  <c r="E21" i="25"/>
  <c r="E22" i="25" s="1"/>
  <c r="F21" i="25"/>
  <c r="F22" i="25" s="1"/>
  <c r="G21" i="25"/>
  <c r="G22" i="25" s="1"/>
  <c r="H21" i="25"/>
  <c r="H22" i="25" s="1"/>
  <c r="I21" i="25"/>
  <c r="I22" i="25" s="1"/>
  <c r="J21" i="25"/>
  <c r="J22" i="25" s="1"/>
  <c r="E12" i="25"/>
  <c r="F12" i="25"/>
  <c r="G12" i="25"/>
  <c r="H12" i="25"/>
  <c r="E21" i="21"/>
  <c r="E22" i="21" s="1"/>
  <c r="F21" i="21"/>
  <c r="F22" i="21" s="1"/>
  <c r="E12" i="21"/>
  <c r="F12" i="21"/>
  <c r="G12" i="21"/>
  <c r="E28" i="16"/>
  <c r="E29" i="16" s="1"/>
  <c r="F28" i="16"/>
  <c r="F29" i="16" s="1"/>
  <c r="G28" i="16"/>
  <c r="G29" i="16" s="1"/>
  <c r="D19" i="16"/>
  <c r="E12" i="16"/>
  <c r="F12" i="16"/>
  <c r="G12" i="16"/>
  <c r="H12" i="16"/>
  <c r="I12" i="16"/>
  <c r="J12" i="16"/>
  <c r="D28" i="25"/>
  <c r="D28" i="21"/>
  <c r="D35" i="16"/>
  <c r="D21" i="25"/>
  <c r="D22" i="25" s="1"/>
  <c r="D21" i="21"/>
  <c r="D22" i="21" s="1"/>
  <c r="D28" i="16"/>
  <c r="D29" i="16" s="1"/>
  <c r="D12" i="25"/>
  <c r="D12" i="21"/>
  <c r="D12" i="16"/>
  <c r="D21" i="3" l="1"/>
  <c r="D22" i="3" s="1"/>
  <c r="D12" i="3"/>
  <c r="D28" i="3"/>
  <c r="H21" i="5" l="1"/>
  <c r="H22" i="5" s="1"/>
  <c r="F21" i="5"/>
  <c r="F22" i="5" s="1"/>
  <c r="F12" i="5"/>
  <c r="E21" i="3"/>
  <c r="E22" i="3" s="1"/>
  <c r="H12" i="3"/>
  <c r="F12" i="3"/>
  <c r="J22" i="1"/>
  <c r="J23" i="1" s="1"/>
  <c r="H22" i="1"/>
  <c r="H23" i="1" s="1"/>
  <c r="G22" i="1"/>
  <c r="G23" i="1" s="1"/>
  <c r="E22" i="1"/>
  <c r="E23" i="1" s="1"/>
  <c r="I21" i="5" l="1"/>
  <c r="I22" i="5" s="1"/>
  <c r="E12" i="5"/>
  <c r="G21" i="5"/>
  <c r="G22" i="5" s="1"/>
  <c r="G12" i="3"/>
  <c r="F21" i="3"/>
  <c r="F22" i="3" s="1"/>
  <c r="I22" i="1"/>
  <c r="I23" i="1" s="1"/>
  <c r="D22" i="1"/>
  <c r="Q12" i="1"/>
  <c r="J21" i="5"/>
  <c r="J22" i="5" s="1"/>
  <c r="D28" i="5"/>
  <c r="D21" i="5"/>
  <c r="D22" i="5" s="1"/>
  <c r="E21" i="5"/>
  <c r="E22" i="5" s="1"/>
  <c r="D12" i="5"/>
  <c r="I12" i="3"/>
  <c r="J12" i="3"/>
  <c r="D35" i="3"/>
  <c r="E12" i="3"/>
  <c r="G21" i="3"/>
  <c r="G22" i="3" s="1"/>
  <c r="K12" i="3"/>
  <c r="H21" i="3"/>
  <c r="H22" i="3" s="1"/>
  <c r="I21" i="3"/>
  <c r="I22" i="3" s="1"/>
  <c r="L12" i="3"/>
  <c r="F22" i="1"/>
  <c r="F23" i="1" s="1"/>
  <c r="P12" i="1"/>
  <c r="M12" i="1"/>
  <c r="O12" i="1"/>
  <c r="N12" i="1"/>
  <c r="L12" i="1"/>
  <c r="K12" i="1"/>
  <c r="J12" i="1"/>
  <c r="I12" i="1"/>
  <c r="H12" i="1"/>
  <c r="G12" i="1"/>
  <c r="F12" i="1"/>
  <c r="E12" i="1"/>
  <c r="D23" i="1" l="1"/>
  <c r="D12" i="1"/>
  <c r="A28" i="42" l="1"/>
  <c r="D36" i="25" l="1"/>
  <c r="E13" i="25"/>
  <c r="F13" i="25"/>
  <c r="G13" i="25"/>
  <c r="H13" i="25"/>
  <c r="E13" i="21"/>
  <c r="F13" i="21"/>
  <c r="G13" i="21"/>
  <c r="E13" i="16"/>
  <c r="F13" i="16"/>
  <c r="G13" i="16"/>
  <c r="H13" i="16"/>
  <c r="I13" i="16"/>
  <c r="J13" i="16"/>
  <c r="E13" i="5"/>
  <c r="F13" i="5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A12" i="42" l="1"/>
  <c r="D12" i="42" s="1"/>
  <c r="D29" i="25"/>
  <c r="D13" i="21" l="1"/>
  <c r="A7" i="42"/>
  <c r="D29" i="3"/>
  <c r="A33" i="42"/>
  <c r="N30" i="40" l="1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13" i="3"/>
  <c r="K13" i="3"/>
  <c r="J13" i="3"/>
  <c r="I13" i="3"/>
  <c r="H13" i="3"/>
  <c r="G13" i="3"/>
  <c r="F13" i="3"/>
  <c r="E13" i="3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D29" i="21"/>
  <c r="D13" i="25"/>
  <c r="A23" i="42"/>
  <c r="D13" i="3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13" i="16"/>
  <c r="D21" i="40"/>
  <c r="L21" i="40" s="1"/>
  <c r="D8" i="40"/>
  <c r="L8" i="40" s="1"/>
  <c r="D7" i="40"/>
  <c r="L7" i="40" s="1"/>
  <c r="A17" i="42" l="1"/>
  <c r="A2" i="42"/>
  <c r="D2" i="42" s="1"/>
  <c r="N28" i="40"/>
  <c r="P28" i="40" s="1"/>
  <c r="D108" i="33"/>
  <c r="D109" i="33" s="1"/>
  <c r="D110" i="33" s="1"/>
  <c r="H26" i="40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D20" i="16"/>
  <c r="D36" i="16"/>
  <c r="D13" i="5"/>
  <c r="D29" i="5"/>
  <c r="D36" i="3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<sst xmlns="http://schemas.openxmlformats.org/spreadsheetml/2006/main" count="849" uniqueCount="271">
  <si>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</si>
  <si>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</si>
  <si>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</si>
  <si>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</si>
  <si>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</si>
  <si>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</si>
  <si>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</si>
  <si>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</si>
  <si>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</si>
  <si>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</si>
  <si>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 xml:space="preserve">Eil. </t>
  </si>
  <si>
    <t>Paslaugų grupės ir paslaugų pavadinimai</t>
  </si>
  <si>
    <t>Mato vnt.</t>
  </si>
  <si>
    <t>Pirkimo objekto dalies numeris (POD)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</si>
  <si>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</si>
  <si>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</si>
  <si>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</si>
  <si>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</si>
  <si>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</si>
  <si>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</si>
  <si>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</si>
  <si>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</si>
  <si>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priežūra</t>
  </si>
  <si>
    <t>2.</t>
  </si>
  <si>
    <t>Želdavietės paruošimas miško sodmenų sodinimui cheminiu būdu pašalinant nepageidaujamą augmeniją</t>
  </si>
  <si>
    <t>3.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</si>
  <si>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</si>
  <si>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</si>
  <si>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</si>
  <si>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</si>
  <si>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4.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</si>
  <si>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</si>
  <si>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</si>
  <si>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</si>
  <si>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</si>
  <si>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m3</t>
  </si>
  <si>
    <t>VĮ Valstybinių miškų urėdijos Anykščių regioninio padalinio informacija apie perkamus miškininkystės paslaugų kiekius 2026 metams</t>
  </si>
  <si>
    <t>Preliminarios paslaugų apimtys</t>
  </si>
  <si>
    <t>Mickūnų girininkija</t>
  </si>
  <si>
    <t>Mickūnų girininkija II</t>
  </si>
  <si>
    <t>Kavarsko girininkija</t>
  </si>
  <si>
    <t>Kavarsko girininkija II</t>
  </si>
  <si>
    <t>Kavarsko girininkija III</t>
  </si>
  <si>
    <t>Troškūnų girininkija</t>
  </si>
  <si>
    <t>Mikierių girininkija</t>
  </si>
  <si>
    <t>Dubingių girininkija</t>
  </si>
  <si>
    <t>Kuktiškių girininkija</t>
  </si>
  <si>
    <t>Vyžuonų girininkija</t>
  </si>
  <si>
    <t>Anykščių RP</t>
  </si>
  <si>
    <t>1 POD</t>
  </si>
  <si>
    <t xml:space="preserve"> 2 POD</t>
  </si>
  <si>
    <t>3 POD</t>
  </si>
  <si>
    <t>4 POD</t>
  </si>
  <si>
    <t>5 POD</t>
  </si>
  <si>
    <t>6 POD</t>
  </si>
  <si>
    <t>7 POD</t>
  </si>
  <si>
    <t>8 POD</t>
  </si>
  <si>
    <t>9 POD</t>
  </si>
  <si>
    <t>10 POD</t>
  </si>
  <si>
    <t>11 POD</t>
  </si>
  <si>
    <t>12 POD</t>
  </si>
  <si>
    <t>13 POD</t>
  </si>
  <si>
    <t>14 POD</t>
  </si>
  <si>
    <t xml:space="preserve"> 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</si>
  <si>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</si>
  <si>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</si>
  <si>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</si>
  <si>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15 POD</t>
  </si>
  <si>
    <t>16 POD</t>
  </si>
  <si>
    <t>17 POD</t>
  </si>
  <si>
    <t>18 POD</t>
  </si>
  <si>
    <t>19 POD</t>
  </si>
  <si>
    <t>20 POD</t>
  </si>
  <si>
    <t>21 POD</t>
  </si>
  <si>
    <t>VĮ Valstybinių miškų urėdijos Biržų regioninio padalinio informacija apie perkamus miškininkystės paslaugų kiekius 2026 metams</t>
  </si>
  <si>
    <t>Linkuvos girininkija</t>
  </si>
  <si>
    <t>Pasvalio, Kriklinių girininkijos</t>
  </si>
  <si>
    <t>Pasvalio, Kriklinių girininkijos II</t>
  </si>
  <si>
    <t>Pasvalio, Kriklinių girininkijos III</t>
  </si>
  <si>
    <t>Latvelių, Spalviškių girininkijos</t>
  </si>
  <si>
    <t>Latvelių, Spalviškių girininkijos II</t>
  </si>
  <si>
    <t>Latvelių, Spalviškių girininkijos III</t>
  </si>
  <si>
    <t>Latvelių, Spalviškių girininkijos IV</t>
  </si>
  <si>
    <t>Būginių girininkija</t>
  </si>
  <si>
    <t>22 POD</t>
  </si>
  <si>
    <t>30 POD</t>
  </si>
  <si>
    <t>31 POD</t>
  </si>
  <si>
    <t>36 POD</t>
  </si>
  <si>
    <t>Biržų RP</t>
  </si>
  <si>
    <t>37 POD</t>
  </si>
  <si>
    <t>38 POD</t>
  </si>
  <si>
    <t>29 POD</t>
  </si>
  <si>
    <t>33 POD</t>
  </si>
  <si>
    <t>34 POD</t>
  </si>
  <si>
    <t>35 POD</t>
  </si>
  <si>
    <t>59 POD</t>
  </si>
  <si>
    <t>VĮ Valstybinių miškų urėdijos Ignalinos regioninio padalinio informacija apie perkamus miškininkystės paslaugų kiekius 2026 metams</t>
  </si>
  <si>
    <t>Antazavės girininkija</t>
  </si>
  <si>
    <t>Tverečiaus girininkija</t>
  </si>
  <si>
    <t>Daugėliškio, Tverečiaus girininkijos</t>
  </si>
  <si>
    <t>53 POD</t>
  </si>
  <si>
    <t>54 POD</t>
  </si>
  <si>
    <t>55 POD</t>
  </si>
  <si>
    <t>Dūkšto girininkija</t>
  </si>
  <si>
    <t>Daugėliškio girininkija</t>
  </si>
  <si>
    <t>Gražutės girininkija</t>
  </si>
  <si>
    <t>Antazavės, Minčiagirės girininkijos</t>
  </si>
  <si>
    <t>Vaišniūnų girininkija</t>
  </si>
  <si>
    <t>56 POD</t>
  </si>
  <si>
    <t>57 POD</t>
  </si>
  <si>
    <t>58 POD</t>
  </si>
  <si>
    <t>60 POD</t>
  </si>
  <si>
    <t>61 POD</t>
  </si>
  <si>
    <t>62 POD</t>
  </si>
  <si>
    <t>Ignalinos RP</t>
  </si>
  <si>
    <t>76 POD</t>
  </si>
  <si>
    <t>VĮ Valstybinių miškų urėdijos Rokiškio regioninio padalinio informacija apie perkamus miškininkystės paslaugų kiekius 2026 metams</t>
  </si>
  <si>
    <t>Juodupės girininkija</t>
  </si>
  <si>
    <t>Kamajų girininkija</t>
  </si>
  <si>
    <t>Pandėlio girininkija</t>
  </si>
  <si>
    <t>Kupiškio girininkija</t>
  </si>
  <si>
    <t>Skapiškio ggirininkija</t>
  </si>
  <si>
    <t>Šimonių girininkija</t>
  </si>
  <si>
    <t>Obelių girininkija</t>
  </si>
  <si>
    <t>Rokiškio RP</t>
  </si>
  <si>
    <t>Skapiškio girininkija</t>
  </si>
  <si>
    <t>VĮ Valstybinių miškų urėdijos Švenčionėlių regioninio padalinio informacija apie perkamus miškininkystės paslaugų kiekius 2026 metams</t>
  </si>
  <si>
    <t>Švenčionių girininkija</t>
  </si>
  <si>
    <t>Sarios girininkija</t>
  </si>
  <si>
    <t>Labanoro girininkija</t>
  </si>
  <si>
    <t>Antaliedės girininkija</t>
  </si>
  <si>
    <t>Januliškio, Žeimenos girininkijos</t>
  </si>
  <si>
    <t>Antaliedės, Labanoro girininkijos</t>
  </si>
  <si>
    <t>Švenčionėlių RP</t>
  </si>
  <si>
    <t>VĮ Valstybinių miškų urėdijos Ukmergės regioninio padalinio informacija apie perkamus miškininkystės paslaugų kiekius 2026 metams</t>
  </si>
  <si>
    <t>Pašilės girininkija</t>
  </si>
  <si>
    <t>Širvintų girininkija</t>
  </si>
  <si>
    <t>Šešuolių girininkija</t>
  </si>
  <si>
    <t>Žaliosios girininkija</t>
  </si>
  <si>
    <t>Giedraičių girininkija</t>
  </si>
  <si>
    <t>Siesikų girininkija</t>
  </si>
  <si>
    <t>Taujėnų girininkija</t>
  </si>
  <si>
    <t>Ukmergės RP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</si>
  <si>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</si>
  <si>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</si>
  <si>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</si>
  <si>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</si>
  <si>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</si>
  <si>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</si>
  <si>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</si>
  <si>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</si>
  <si>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</si>
  <si>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</si>
  <si>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</si>
  <si>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</si>
  <si>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</si>
  <si>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</si>
  <si>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</si>
  <si>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</si>
  <si>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</si>
  <si>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</si>
  <si>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</si>
  <si>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</si>
  <si>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</si>
  <si>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</si>
  <si>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</si>
  <si>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</si>
  <si>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</si>
  <si>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</si>
  <si>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</si>
  <si>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</si>
  <si>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</si>
  <si>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</si>
  <si>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</si>
  <si>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</si>
  <si>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</si>
  <si>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</si>
  <si>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</si>
  <si>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</si>
  <si>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</si>
  <si>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</si>
  <si>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</si>
  <si>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</si>
  <si>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</si>
  <si>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</si>
  <si>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</si>
  <si>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</si>
  <si>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</si>
  <si>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</si>
  <si>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</si>
  <si>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</si>
  <si>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</si>
  <si>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</si>
  <si>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</si>
  <si>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</si>
  <si>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</si>
  <si>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</si>
  <si>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</si>
  <si>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</si>
  <si>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</si>
  <si>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</si>
  <si>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</si>
  <si>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</si>
  <si>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</si>
  <si>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</si>
  <si>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</si>
  <si>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</si>
  <si>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</si>
  <si>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</si>
  <si>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</si>
  <si>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</si>
  <si>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</si>
  <si>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</si>
  <si>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</si>
  <si>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</si>
  <si>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</si>
  <si>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</si>
  <si>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</si>
  <si>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</si>
  <si>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</si>
  <si>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</si>
  <si>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</si>
  <si>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</si>
  <si>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</si>
  <si>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</si>
  <si>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23 POD</t>
  </si>
  <si>
    <t>24 POD</t>
  </si>
  <si>
    <t>25 POD</t>
  </si>
  <si>
    <t>26 POD</t>
  </si>
  <si>
    <t>27 POD</t>
  </si>
  <si>
    <t>28 POD</t>
  </si>
  <si>
    <t>32 POD</t>
  </si>
  <si>
    <t>39 POD</t>
  </si>
  <si>
    <t>40 POD</t>
  </si>
  <si>
    <t>41 POD</t>
  </si>
  <si>
    <t>42 POD</t>
  </si>
  <si>
    <t>43 POD</t>
  </si>
  <si>
    <t>44 POD</t>
  </si>
  <si>
    <t>45 POD</t>
  </si>
  <si>
    <t>46 POD</t>
  </si>
  <si>
    <t>47 POD</t>
  </si>
  <si>
    <t>48 POD</t>
  </si>
  <si>
    <t>49 POD</t>
  </si>
  <si>
    <t>50 POD</t>
  </si>
  <si>
    <t>51 POD</t>
  </si>
  <si>
    <t>52 POD</t>
  </si>
  <si>
    <t>63 POD</t>
  </si>
  <si>
    <t>64 POD</t>
  </si>
  <si>
    <t>65 POD</t>
  </si>
  <si>
    <t>66 POD</t>
  </si>
  <si>
    <t>67 POD</t>
  </si>
  <si>
    <t>68 POD</t>
  </si>
  <si>
    <t>69 POD</t>
  </si>
  <si>
    <t>70 POD</t>
  </si>
  <si>
    <t>71 POD</t>
  </si>
  <si>
    <t>72 POD</t>
  </si>
  <si>
    <t>73 POD</t>
  </si>
  <si>
    <t>74 POD</t>
  </si>
  <si>
    <t>75 POD</t>
  </si>
  <si>
    <t>77 POD</t>
  </si>
  <si>
    <t>78 POD</t>
  </si>
  <si>
    <t>79 POD</t>
  </si>
  <si>
    <t>80 POD</t>
  </si>
  <si>
    <t>81 POD</t>
  </si>
  <si>
    <t>82 POD</t>
  </si>
  <si>
    <t>83 POD</t>
  </si>
  <si>
    <t>84 POD</t>
  </si>
  <si>
    <t>Vyžuonų girininkija II</t>
  </si>
  <si>
    <t>Mikierių girininkija II</t>
  </si>
  <si>
    <t>Troškūnų girininkija II</t>
  </si>
  <si>
    <t>Troškūnų girininkija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</si>
</sst>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0" tint="-0.499984740745262"/>
      <name val="Arial"/>
      <family val="2"/>
      <charset val="186"/>
    </font>
    <font>
      <sz val="10"/>
      <name val="Arial"/>
      <family val="2"/>
      <charset val="186"/>
    </font>
    <font>
      <b/>
      <sz val="10"/>
      <color theme="0" tint="-0.499984740745262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11"/>
      <color theme="1" tint="0.499984740745262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Arial"/>
      <family val="2"/>
      <charset val="186"/>
    </font>
    <font>
      <sz val="9"/>
      <color theme="1" tint="0.499984740745262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0" tint="-0.499984740745262"/>
      <name val="Arial"/>
      <family val="2"/>
      <charset val="186"/>
    </font>
    <font>
      <sz val="9"/>
      <color theme="0" tint="-0.499984740745262"/>
      <name val="Arial"/>
      <family val="2"/>
      <charset val="186"/>
    </font>
    <font>
      <b/>
      <sz val="9"/>
      <color theme="1" tint="0.499984740745262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9"/>
      <color theme="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9"/>
      <color rgb="FFC00000"/>
      <name val="Arial"/>
      <family val="2"/>
      <charset val="186"/>
    </font>
    <font>
      <b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8" fillId="0" borderId="15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19" fillId="2" borderId="0" xfId="0" applyFont="1" applyFill="1"/>
    <xf numFmtId="0" fontId="14" fillId="0" borderId="15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7" fillId="0" borderId="15" xfId="0" applyFont="1" applyBorder="1"/>
    <xf numFmtId="0" fontId="17" fillId="0" borderId="31" xfId="0" applyFont="1" applyBorder="1"/>
    <xf numFmtId="0" fontId="1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3" fillId="0" borderId="2" xfId="0" applyFont="1" applyBorder="1"/>
    <xf numFmtId="0" fontId="23" fillId="0" borderId="2" xfId="0" applyFont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164" fontId="25" fillId="0" borderId="0" xfId="0" applyNumberFormat="1" applyFont="1" applyAlignment="1">
      <alignment horizontal="right"/>
    </xf>
    <xf numFmtId="2" fontId="26" fillId="0" borderId="0" xfId="0" applyNumberFormat="1" applyFont="1"/>
    <xf numFmtId="0" fontId="26" fillId="2" borderId="0" xfId="0" applyFont="1" applyFill="1"/>
    <xf numFmtId="2" fontId="26" fillId="2" borderId="0" xfId="0" applyNumberFormat="1" applyFont="1" applyFill="1"/>
    <xf numFmtId="2" fontId="30" fillId="2" borderId="47" xfId="0" applyNumberFormat="1" applyFont="1" applyFill="1" applyBorder="1"/>
    <xf numFmtId="2" fontId="30" fillId="2" borderId="48" xfId="0" applyNumberFormat="1" applyFont="1" applyFill="1" applyBorder="1"/>
    <xf numFmtId="0" fontId="26" fillId="0" borderId="48" xfId="0" applyFont="1" applyBorder="1"/>
    <xf numFmtId="0" fontId="30" fillId="0" borderId="49" xfId="0" applyFont="1" applyBorder="1"/>
    <xf numFmtId="0" fontId="30" fillId="0" borderId="0" xfId="0" applyFont="1"/>
    <xf numFmtId="0" fontId="30" fillId="0" borderId="51" xfId="0" applyFont="1" applyBorder="1"/>
    <xf numFmtId="0" fontId="30" fillId="0" borderId="52" xfId="0" applyFont="1" applyBorder="1"/>
    <xf numFmtId="0" fontId="26" fillId="0" borderId="52" xfId="0" applyFont="1" applyBorder="1"/>
    <xf numFmtId="2" fontId="30" fillId="0" borderId="47" xfId="0" applyNumberFormat="1" applyFont="1" applyBorder="1"/>
    <xf numFmtId="2" fontId="30" fillId="0" borderId="48" xfId="0" applyNumberFormat="1" applyFont="1" applyBorder="1"/>
    <xf numFmtId="0" fontId="30" fillId="0" borderId="48" xfId="0" applyFont="1" applyBorder="1"/>
    <xf numFmtId="0" fontId="26" fillId="0" borderId="49" xfId="0" applyFont="1" applyBorder="1"/>
    <xf numFmtId="164" fontId="30" fillId="0" borderId="0" xfId="0" applyNumberFormat="1" applyFont="1" applyAlignment="1">
      <alignment horizontal="right"/>
    </xf>
    <xf numFmtId="0" fontId="26" fillId="2" borderId="49" xfId="0" applyFont="1" applyFill="1" applyBorder="1"/>
    <xf numFmtId="0" fontId="26" fillId="2" borderId="50" xfId="0" applyFont="1" applyFill="1" applyBorder="1"/>
    <xf numFmtId="2" fontId="26" fillId="2" borderId="50" xfId="0" applyNumberFormat="1" applyFont="1" applyFill="1" applyBorder="1"/>
    <xf numFmtId="0" fontId="26" fillId="0" borderId="51" xfId="0" applyFont="1" applyBorder="1"/>
    <xf numFmtId="0" fontId="26" fillId="0" borderId="53" xfId="0" applyFont="1" applyBorder="1"/>
    <xf numFmtId="164" fontId="34" fillId="0" borderId="0" xfId="0" applyNumberFormat="1" applyFont="1" applyAlignment="1">
      <alignment horizontal="right"/>
    </xf>
    <xf numFmtId="0" fontId="22" fillId="0" borderId="2" xfId="0" applyFont="1" applyBorder="1" applyAlignment="1">
      <alignment horizontal="center" vertical="center" wrapText="1"/>
    </xf>
    <xf numFmtId="2" fontId="29" fillId="0" borderId="38" xfId="0" applyNumberFormat="1" applyFont="1" applyBorder="1" applyAlignment="1">
      <alignment horizontal="left" vertical="center"/>
    </xf>
    <xf numFmtId="2" fontId="28" fillId="0" borderId="1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5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164" fontId="37" fillId="0" borderId="0" xfId="0" applyNumberFormat="1" applyFont="1" applyAlignment="1">
      <alignment horizontal="center" vertical="center" wrapText="1"/>
    </xf>
    <xf numFmtId="0" fontId="22" fillId="0" borderId="16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7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7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2" fillId="0" borderId="17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/>
    </xf>
    <xf numFmtId="2" fontId="22" fillId="0" borderId="36" xfId="0" applyNumberFormat="1" applyFont="1" applyBorder="1" applyAlignment="1">
      <alignment horizontal="left" vertical="center"/>
    </xf>
    <xf numFmtId="2" fontId="22" fillId="0" borderId="45" xfId="0" applyNumberFormat="1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left" vertical="center"/>
    </xf>
    <xf numFmtId="2" fontId="22" fillId="0" borderId="46" xfId="0" applyNumberFormat="1" applyFont="1" applyBorder="1" applyAlignment="1">
      <alignment horizontal="left" vertical="center"/>
    </xf>
    <xf numFmtId="2" fontId="22" fillId="0" borderId="38" xfId="0" applyNumberFormat="1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wrapText="1"/>
    </xf>
    <xf numFmtId="2" fontId="22" fillId="0" borderId="5" xfId="0" applyNumberFormat="1" applyFont="1" applyBorder="1" applyAlignment="1">
      <alignment horizontal="left" vertical="center"/>
    </xf>
    <xf numFmtId="2" fontId="22" fillId="0" borderId="15" xfId="0" applyNumberFormat="1" applyFont="1" applyBorder="1" applyAlignment="1">
      <alignment horizontal="left" vertical="center"/>
    </xf>
    <xf numFmtId="2" fontId="22" fillId="0" borderId="17" xfId="0" applyNumberFormat="1" applyFont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2" fontId="17" fillId="0" borderId="1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42" fillId="5" borderId="59" xfId="0" applyFont="1" applyFill="1" applyBorder="1" applyAlignment="1">
      <alignment readingOrder="1"/>
    </xf>
    <xf numFmtId="0" fontId="43" fillId="6" borderId="60" xfId="0" applyFont="1" applyFill="1" applyBorder="1" applyAlignment="1">
      <alignment readingOrder="1"/>
    </xf>
    <xf numFmtId="0" fontId="29" fillId="0" borderId="15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2" fontId="21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6" fillId="0" borderId="2" xfId="0" applyFont="1" applyBorder="1" applyAlignment="1">
      <alignment vertical="center" wrapText="1"/>
    </xf>
    <xf numFmtId="0" fontId="44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wrapText="1"/>
    </xf>
    <xf numFmtId="0" fontId="41" fillId="0" borderId="2" xfId="0" applyFont="1" applyBorder="1" applyAlignment="1">
      <alignment horizontal="center" textRotation="90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6" xfId="0" applyFont="1" applyBorder="1" applyAlignment="1">
      <alignment horizontal="justify" vertical="center" wrapText="1"/>
    </xf>
    <xf numFmtId="0" fontId="48" fillId="0" borderId="15" xfId="0" applyFont="1" applyBorder="1" applyAlignment="1">
      <alignment vertical="center" wrapText="1"/>
    </xf>
    <xf numFmtId="0" fontId="50" fillId="0" borderId="15" xfId="0" applyFont="1" applyBorder="1" applyAlignment="1">
      <alignment horizontal="justify" vertical="center" wrapText="1"/>
    </xf>
    <xf numFmtId="0" fontId="51" fillId="0" borderId="15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left" vertical="center" wrapText="1"/>
    </xf>
    <xf numFmtId="1" fontId="52" fillId="0" borderId="0" xfId="0" applyNumberFormat="1" applyFont="1"/>
    <xf numFmtId="0" fontId="52" fillId="0" borderId="0" xfId="0" applyFont="1"/>
    <xf numFmtId="0" fontId="53" fillId="0" borderId="0" xfId="0" applyFont="1"/>
    <xf numFmtId="4" fontId="53" fillId="0" borderId="0" xfId="0" applyNumberFormat="1" applyFont="1"/>
    <xf numFmtId="3" fontId="53" fillId="0" borderId="0" xfId="0" applyNumberFormat="1" applyFont="1"/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textRotation="90" wrapText="1"/>
    </xf>
    <xf numFmtId="0" fontId="36" fillId="0" borderId="2" xfId="0" applyFont="1" applyBorder="1" applyAlignment="1">
      <alignment horizontal="center" textRotation="90" wrapText="1"/>
    </xf>
    <xf numFmtId="0" fontId="54" fillId="0" borderId="0" xfId="0" applyFont="1" applyAlignment="1">
      <alignment horizontal="center" vertical="center" wrapText="1"/>
    </xf>
    <xf numFmtId="0" fontId="54" fillId="0" borderId="0" xfId="0" applyFont="1" applyAlignment="1">
      <alignment horizontal="justify" vertical="center" wrapText="1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/>
    </xf>
    <xf numFmtId="4" fontId="0" fillId="0" borderId="0" xfId="0" applyNumberFormat="1"/>
    <xf numFmtId="0" fontId="29" fillId="0" borderId="2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2" fontId="22" fillId="0" borderId="21" xfId="0" applyNumberFormat="1" applyFont="1" applyBorder="1" applyAlignment="1">
      <alignment horizontal="left" vertical="center"/>
    </xf>
    <xf numFmtId="2" fontId="22" fillId="0" borderId="55" xfId="0" applyNumberFormat="1" applyFont="1" applyBorder="1" applyAlignment="1">
      <alignment horizontal="left" vertical="center"/>
    </xf>
    <xf numFmtId="2" fontId="22" fillId="0" borderId="56" xfId="0" applyNumberFormat="1" applyFont="1" applyBorder="1" applyAlignment="1">
      <alignment horizontal="left" vertical="center"/>
    </xf>
    <xf numFmtId="2" fontId="22" fillId="0" borderId="57" xfId="0" applyNumberFormat="1" applyFont="1" applyBorder="1" applyAlignment="1">
      <alignment horizontal="left" vertical="center"/>
    </xf>
    <xf numFmtId="2" fontId="22" fillId="2" borderId="5" xfId="0" applyNumberFormat="1" applyFont="1" applyFill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2" fontId="22" fillId="0" borderId="35" xfId="0" applyNumberFormat="1" applyFont="1" applyBorder="1" applyAlignment="1">
      <alignment horizontal="left" vertical="center"/>
    </xf>
    <xf numFmtId="2" fontId="22" fillId="0" borderId="19" xfId="0" applyNumberFormat="1" applyFont="1" applyBorder="1" applyAlignment="1">
      <alignment horizontal="left" vertical="center"/>
    </xf>
    <xf numFmtId="2" fontId="22" fillId="0" borderId="54" xfId="0" applyNumberFormat="1" applyFont="1" applyBorder="1" applyAlignment="1">
      <alignment horizontal="left" vertical="center"/>
    </xf>
    <xf numFmtId="2" fontId="22" fillId="0" borderId="39" xfId="0" applyNumberFormat="1" applyFont="1" applyBorder="1" applyAlignment="1">
      <alignment horizontal="left" vertical="center"/>
    </xf>
    <xf numFmtId="2" fontId="22" fillId="2" borderId="17" xfId="0" applyNumberFormat="1" applyFont="1" applyFill="1" applyBorder="1" applyAlignment="1">
      <alignment horizontal="left" vertical="center"/>
    </xf>
    <xf numFmtId="2" fontId="22" fillId="0" borderId="31" xfId="0" applyNumberFormat="1" applyFont="1" applyBorder="1" applyAlignment="1">
      <alignment horizontal="left" vertical="center"/>
    </xf>
    <xf numFmtId="2" fontId="22" fillId="0" borderId="10" xfId="0" applyNumberFormat="1" applyFont="1" applyBorder="1" applyAlignment="1">
      <alignment horizontal="left" vertical="center"/>
    </xf>
    <xf numFmtId="2" fontId="22" fillId="0" borderId="11" xfId="0" applyNumberFormat="1" applyFont="1" applyBorder="1" applyAlignment="1">
      <alignment horizontal="left" vertical="center"/>
    </xf>
    <xf numFmtId="2" fontId="22" fillId="0" borderId="33" xfId="0" applyNumberFormat="1" applyFont="1" applyBorder="1" applyAlignment="1">
      <alignment horizontal="left" vertical="center"/>
    </xf>
    <xf numFmtId="2" fontId="22" fillId="2" borderId="15" xfId="0" applyNumberFormat="1" applyFont="1" applyFill="1" applyBorder="1" applyAlignment="1">
      <alignment horizontal="left" vertical="center"/>
    </xf>
    <xf numFmtId="2" fontId="22" fillId="0" borderId="12" xfId="0" applyNumberFormat="1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left" vertical="center"/>
    </xf>
    <xf numFmtId="2" fontId="22" fillId="0" borderId="14" xfId="0" applyNumberFormat="1" applyFont="1" applyBorder="1" applyAlignment="1">
      <alignment horizontal="left" vertical="center"/>
    </xf>
    <xf numFmtId="2" fontId="22" fillId="0" borderId="7" xfId="0" applyNumberFormat="1" applyFont="1" applyBorder="1" applyAlignment="1">
      <alignment horizontal="left" vertical="center"/>
    </xf>
    <xf numFmtId="2" fontId="22" fillId="0" borderId="8" xfId="0" applyNumberFormat="1" applyFont="1" applyBorder="1" applyAlignment="1">
      <alignment horizontal="left" vertical="center"/>
    </xf>
    <xf numFmtId="2" fontId="22" fillId="0" borderId="9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1" fontId="40" fillId="0" borderId="2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164" fontId="40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5" fillId="0" borderId="0" xfId="0" applyFont="1"/>
    <xf numFmtId="0" fontId="45" fillId="0" borderId="0" xfId="0" applyFont="1"/>
    <xf numFmtId="0" fontId="3" fillId="0" borderId="0" xfId="0" applyFont="1"/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5" fillId="0" borderId="0" xfId="0" applyFont="1"/>
    <xf numFmtId="0" fontId="41" fillId="0" borderId="0" xfId="0" applyFont="1" applyAlignment="1">
      <alignment horizontal="center" vertical="center"/>
    </xf>
    <xf numFmtId="9" fontId="37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2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1" fontId="40" fillId="0" borderId="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/>
    <xf numFmtId="0" fontId="41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/>
    </xf>
    <xf numFmtId="0" fontId="41" fillId="0" borderId="2" xfId="0" applyFont="1" applyBorder="1" applyAlignment="1">
      <alignment vertical="center" wrapText="1"/>
    </xf>
    <xf numFmtId="0" fontId="41" fillId="0" borderId="0" xfId="0" applyFont="1" applyAlignment="1">
      <alignment horizontal="center" vertical="center" textRotation="90" wrapText="1"/>
    </xf>
    <xf numFmtId="164" fontId="41" fillId="0" borderId="0" xfId="0" applyNumberFormat="1" applyFont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2" xfId="0" applyFont="1" applyBorder="1" applyAlignment="1">
      <alignment vertical="center"/>
    </xf>
    <xf numFmtId="164" fontId="41" fillId="0" borderId="2" xfId="0" applyNumberFormat="1" applyFont="1" applyBorder="1" applyAlignment="1">
      <alignment horizontal="center" textRotation="90" wrapText="1"/>
    </xf>
    <xf numFmtId="1" fontId="40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horizontal="justify" vertical="center" wrapText="1"/>
    </xf>
    <xf numFmtId="0" fontId="40" fillId="0" borderId="2" xfId="0" applyFont="1" applyBorder="1" applyAlignment="1">
      <alignment horizontal="center"/>
    </xf>
    <xf numFmtId="0" fontId="40" fillId="0" borderId="0" xfId="0" applyFont="1" applyAlignment="1">
      <alignment horizontal="justify" vertical="center" wrapText="1"/>
    </xf>
    <xf numFmtId="0" fontId="55" fillId="0" borderId="2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164" fontId="10" fillId="0" borderId="0" xfId="0" applyNumberFormat="1" applyFont="1" applyAlignment="1">
      <alignment horizontal="left" vertical="center"/>
    </xf>
    <xf numFmtId="1" fontId="40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1" fontId="21" fillId="0" borderId="0" xfId="0" applyNumberFormat="1" applyFont="1" applyAlignment="1">
      <alignment horizontal="left" vertical="center"/>
    </xf>
    <xf numFmtId="0" fontId="48" fillId="0" borderId="15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textRotation="90" wrapText="1"/>
    </xf>
    <xf numFmtId="0" fontId="36" fillId="0" borderId="4" xfId="0" applyFont="1" applyBorder="1" applyAlignment="1">
      <alignment horizontal="center" vertical="center" textRotation="90" wrapText="1"/>
    </xf>
    <xf numFmtId="0" fontId="36" fillId="0" borderId="1" xfId="0" applyFont="1" applyBorder="1" applyAlignment="1">
      <alignment horizontal="center" vertical="center" textRotation="90" wrapText="1"/>
    </xf>
    <xf numFmtId="0" fontId="36" fillId="0" borderId="3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textRotation="90" wrapText="1"/>
    </xf>
    <xf numFmtId="0" fontId="45" fillId="0" borderId="0" xfId="0" applyFont="1" applyAlignment="1">
      <alignment horizontal="left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textRotation="90" wrapText="1"/>
    </xf>
    <xf numFmtId="0" fontId="45" fillId="2" borderId="0" xfId="0" applyFont="1" applyFill="1" applyAlignment="1">
      <alignment horizontal="left"/>
    </xf>
    <xf numFmtId="0" fontId="29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2" fontId="31" fillId="0" borderId="44" xfId="0" applyNumberFormat="1" applyFont="1" applyBorder="1" applyAlignment="1">
      <alignment horizontal="center" vertical="center" textRotation="180" wrapText="1"/>
    </xf>
    <xf numFmtId="2" fontId="31" fillId="0" borderId="50" xfId="0" applyNumberFormat="1" applyFont="1" applyBorder="1" applyAlignment="1">
      <alignment horizontal="center" vertical="center" textRotation="180" wrapText="1"/>
    </xf>
    <xf numFmtId="2" fontId="31" fillId="0" borderId="53" xfId="0" applyNumberFormat="1" applyFont="1" applyBorder="1" applyAlignment="1">
      <alignment horizontal="center" vertical="center" textRotation="180" wrapText="1"/>
    </xf>
    <xf numFmtId="0" fontId="32" fillId="0" borderId="44" xfId="0" applyFont="1" applyBorder="1" applyAlignment="1">
      <alignment horizontal="center" vertical="center" textRotation="180" wrapText="1"/>
    </xf>
    <xf numFmtId="0" fontId="32" fillId="0" borderId="50" xfId="0" applyFont="1" applyBorder="1" applyAlignment="1">
      <alignment horizontal="center" vertical="center" textRotation="180" wrapText="1"/>
    </xf>
    <xf numFmtId="0" fontId="32" fillId="0" borderId="53" xfId="0" applyFont="1" applyBorder="1" applyAlignment="1">
      <alignment horizontal="center" vertical="center" textRotation="180" wrapText="1"/>
    </xf>
    <xf numFmtId="0" fontId="22" fillId="0" borderId="15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textRotation="90" wrapText="1"/>
    </xf>
    <xf numFmtId="0" fontId="13" fillId="0" borderId="35" xfId="0" applyFont="1" applyBorder="1" applyAlignment="1">
      <alignment horizontal="center" vertical="center" textRotation="90" wrapText="1"/>
    </xf>
    <xf numFmtId="0" fontId="13" fillId="0" borderId="34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5" x14ac:dyDescent="0.25"/>
  <cols>
    <col min="1" max="1" width="40.85546875" customWidth="1"/>
    <col min="2" max="2" width="18.7109375" style="203" customWidth="1"/>
    <col min="4" max="4" width="11" customWidth="1"/>
  </cols>
  <sheetData>
    <row r="1" spans="1:4" ht="79.5" customHeight="1" x14ac:dyDescent="0.25">
      <c r="A1" s="197" t="s">
        <v>0</v>
      </c>
      <c r="B1" s="203">
        <v>1</v>
      </c>
    </row>
    <row r="2" spans="1:4" x14ac:dyDescent="0.25">
      <c r="A2" s="183" t="e">
        <f>+Anykščių!D12+Anykščių!E12+Anykščių!F12+Anykščių!G12+Anykščių!H12+Anykščių!I12+Anykščių!J12+Anykščių!K12+Anykščių!L12+Anykščių!M12+Anykščių!N12+Anykščių!O12+Anykščių!P12+Anykščių!Q12+Biržų!D12+Biržų!#REF!+Biržų!E12+Biržų!F12+Biržų!G12+Biržų!H12+Biržų!I12+Biržų!J12+Biržų!K12+Biržų!L12+#REF!+#REF!+#REF!+#REF!+#REF!+#REF!+#REF!+#REF!+#REF!+#REF!+#REF!+Ignalinos!D12+Ignalinos!E12+Ignalinos!F12+#REF!+#REF!+#REF!+#REF!+#REF!+#REF!+#REF!+#REF!+#REF!+#REF!+#REF!+#REF!+#REF!+#REF!+#REF!+#REF!+#REF!+#REF!+#REF!+#REF!+#REF!+#REF!+#REF!+#REF!+#REF!+#REF!+#REF!+#REF!+#REF!+#REF!+#REF!+#REF!+#REF!+#REF!+#REF!+#REF!+#REF!+#REF!+#REF!+#REF!+#REF!+#REF!+#REF!+#REF!+#REF!+Rokiškio!D12+Rokiškio!E12+Rokiškio!F12+Rokiškio!G12+Rokiškio!H12+Rokiškio!I12+Rokiškio!J12+#REF!+#REF!+#REF!+#REF!+#REF!+#REF!+#REF!+#REF!+#REF!+#REF!+#REF!+#REF!+#REF!+#REF!+#REF!+Švenčionėlių!D12+Švenčionėlių!E12+Švenčionėlių!F12+Švenčionėlių!G12+#REF!+#REF!+#REF!+#REF!+#REF!+#REF!+#REF!+#REF!+#REF!+#REF!+#REF!+#REF!+#REF!+#REF!+#REF!+#REF!+#REF!+#REF!+#REF!+#REF!+Ukmergės!D12+Ukmergės!E12+Ukmergės!F12+Ukmergės!G12+Ukmergės!H12+#REF!+#REF!+#REF!+#REF!+#REF!+#REF!+#REF!+#REF!+#REF!+#REF!+#REF!</f>
        <v>#REF!</v>
      </c>
      <c r="B2" s="204">
        <v>4175984.6</v>
      </c>
      <c r="D2" s="213" t="e">
        <f>+B2-A2</f>
        <v>#REF!</v>
      </c>
    </row>
    <row r="5" spans="1:4" x14ac:dyDescent="0.25">
      <c r="A5" s="316" t="s">
        <v>1</v>
      </c>
      <c r="B5" s="203">
        <v>2</v>
      </c>
    </row>
    <row r="6" spans="1:4" x14ac:dyDescent="0.25">
      <c r="A6" s="316"/>
    </row>
    <row r="7" spans="1:4" x14ac:dyDescent="0.25">
      <c r="A7" s="183" t="e">
        <f>+#REF!+#REF!+#REF!+#REF!+#REF!+Rokiškio!D19</f>
        <v>#REF!</v>
      </c>
      <c r="B7" s="205">
        <v>34743</v>
      </c>
    </row>
    <row r="10" spans="1:4" x14ac:dyDescent="0.25">
      <c r="A10" s="314" t="s">
        <v>2</v>
      </c>
      <c r="B10" s="203">
        <v>3</v>
      </c>
    </row>
    <row r="11" spans="1:4" x14ac:dyDescent="0.25">
      <c r="A11" s="314"/>
    </row>
    <row r="12" spans="1:4" x14ac:dyDescent="0.25">
      <c r="A12" s="183" t="e">
        <f>+Anykščių!D22+Anykščių!E22+Anykščių!F22+Anykščių!G22+Anykščių!H22+Anykščių!I22+Anykščių!J22+Biržų!D21+Biržų!#REF!+Biržų!E21+Biržų!F21+Biržų!G21+Biržų!H21+Biržų!I21+#REF!+#REF!+#REF!+#REF!+#REF!+#REF!+#REF!+#REF!+#REF!+#REF!+#REF!+#REF!+Ignalinos!D21+Ignalinos!E21+Ignalinos!F21+Ignalinos!G21+Ignalinos!H21+Ignalinos!I21+Ignalinos!J21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Rokiškio!D28+Rokiškio!E28+Rokiškio!F28+Rokiškio!G28+#REF!+#REF!+#REF!+#REF!+#REF!+#REF!+#REF!+#REF!+#REF!+#REF!+#REF!+Švenčionėlių!D21+Švenčionėlių!E21+Švenčionėlių!F21+#REF!+#REF!+#REF!+#REF!+#REF!+#REF!+#REF!+#REF!+#REF!+#REF!+#REF!+#REF!+#REF!+#REF!+#REF!+#REF!+#REF!+#REF!+#REF!+#REF!+#REF!+#REF!+#REF!+#REF!+Ukmergės!D21+Ukmergės!E21+Ukmergės!F21+Ukmergės!G21+Ukmergės!H21+Ukmergės!I21+Ukmergės!J21+#REF!+#REF!+#REF!+#REF!+#REF!+#REF!+#REF!+#REF!+#REF!+#REF!</f>
        <v>#REF!</v>
      </c>
      <c r="B12" s="204">
        <v>4182318.02</v>
      </c>
      <c r="D12" s="213" t="e">
        <f>+B12-A12</f>
        <v>#REF!</v>
      </c>
    </row>
    <row r="15" spans="1:4" x14ac:dyDescent="0.25">
      <c r="A15" s="314" t="s">
        <v>3</v>
      </c>
      <c r="B15" s="203">
        <v>4</v>
      </c>
    </row>
    <row r="16" spans="1:4" x14ac:dyDescent="0.25">
      <c r="A16" s="314"/>
    </row>
    <row r="17" spans="1:2" x14ac:dyDescent="0.25">
      <c r="A17" s="183" t="e">
        <f>+Biržų!D28+Biržų!#REF!+Biržų!#REF!+#REF!+#REF!+#REF!+Ignalinos!D28+#REF!+#REF!+#REF!+#REF!+#REF!+#REF!+#REF!+#REF!+Rokiškio!D35+#REF!+#REF!+#REF!+#REF!+Švenčionėlių!D28+#REF!+#REF!+#REF!+Ukmergės!D28+#REF!</f>
        <v>#REF!</v>
      </c>
      <c r="B17" s="204">
        <v>288085.7</v>
      </c>
    </row>
    <row r="20" spans="1:2" x14ac:dyDescent="0.25">
      <c r="A20" s="314" t="s">
        <v>4</v>
      </c>
      <c r="B20" s="203">
        <v>5</v>
      </c>
    </row>
    <row r="21" spans="1:2" x14ac:dyDescent="0.25">
      <c r="A21" s="314"/>
    </row>
    <row r="22" spans="1:2" x14ac:dyDescent="0.25">
      <c r="A22" s="198" t="s">
        <v>5</v>
      </c>
    </row>
    <row r="23" spans="1:2" x14ac:dyDescent="0.25">
      <c r="A23" s="183" t="e">
        <f>+Biržų!D35+#REF!+#REF!+#REF!+#REF!+#REF!+#REF!+#REF!+#REF!+#REF!+#REF!+#REF!+Ukmergės!D35</f>
        <v>#REF!</v>
      </c>
      <c r="B23" s="205">
        <v>31650</v>
      </c>
    </row>
    <row r="25" spans="1:2" x14ac:dyDescent="0.25">
      <c r="A25" s="314" t="s">
        <v>6</v>
      </c>
      <c r="B25" s="203">
        <v>6</v>
      </c>
    </row>
    <row r="26" spans="1:2" x14ac:dyDescent="0.25">
      <c r="A26" s="314"/>
    </row>
    <row r="27" spans="1:2" x14ac:dyDescent="0.25">
      <c r="A27" s="199" t="s">
        <v>7</v>
      </c>
    </row>
    <row r="28" spans="1:2" x14ac:dyDescent="0.25">
      <c r="A28" s="183" t="e">
        <f>+#REF!+#REF!+#REF!+#REF!</f>
        <v>#REF!</v>
      </c>
      <c r="B28" s="205">
        <v>52650</v>
      </c>
    </row>
    <row r="30" spans="1:2" x14ac:dyDescent="0.25">
      <c r="A30" s="314" t="s">
        <v>8</v>
      </c>
      <c r="B30" s="203">
        <v>7</v>
      </c>
    </row>
    <row r="31" spans="1:2" x14ac:dyDescent="0.25">
      <c r="A31" s="315"/>
    </row>
    <row r="32" spans="1:2" x14ac:dyDescent="0.25">
      <c r="A32" s="200" t="s">
        <v>9</v>
      </c>
    </row>
    <row r="33" spans="1:2" x14ac:dyDescent="0.25">
      <c r="A33" s="183" t="e">
        <f>+#REF!+Rokiškio!#REF!+#REF!</f>
        <v>#REF!</v>
      </c>
      <c r="B33" s="205">
        <v>137200</v>
      </c>
    </row>
    <row r="36" spans="1:2" x14ac:dyDescent="0.25">
      <c r="A36" s="201" t="e">
        <f>(A33+A28+A23+A17+A12+A7+A2)</f>
        <v>#REF!</v>
      </c>
      <c r="B36" s="205">
        <v>8902631</v>
      </c>
    </row>
    <row r="37" spans="1:2" x14ac:dyDescent="0.25">
      <c r="A37" s="202" t="e">
        <f>+A36*3*1.3</f>
        <v>#REF!</v>
      </c>
      <c r="B37" s="204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7"/>
  <sheetViews>
    <sheetView tabSelected="1" topLeftCell="A24" zoomScale="80" zoomScaleNormal="80" workbookViewId="0">
      <selection activeCell="B38" sqref="B38"/>
    </sheetView>
  </sheetViews>
  <sheetFormatPr defaultRowHeight="15" x14ac:dyDescent="0.25"/>
  <cols>
    <col min="1" max="1" width="24.42578125" customWidth="1"/>
    <col min="2" max="2" width="57.5703125" customWidth="1"/>
    <col min="3" max="3" width="32.140625" customWidth="1"/>
    <col min="4" max="4" width="13" customWidth="1"/>
    <col min="5" max="7" width="9.5703125" customWidth="1"/>
    <col min="8" max="8" width="9.5703125" style="11" customWidth="1"/>
    <col min="9" max="10" width="9.5703125" style="13" customWidth="1"/>
    <col min="11" max="11" width="9.85546875" style="13" bestFit="1" customWidth="1"/>
    <col min="12" max="12" width="12.140625" style="13" customWidth="1"/>
    <col min="13" max="13" width="42.7109375" style="13" hidden="1" customWidth="1"/>
    <col min="14" max="14" width="9.140625" style="13"/>
  </cols>
  <sheetData>
    <row r="1" spans="1:23" ht="19.5" customHeight="1" x14ac:dyDescent="0.25">
      <c r="A1" s="334" t="s">
        <v>134</v>
      </c>
      <c r="B1" s="334"/>
      <c r="C1" s="334"/>
      <c r="D1" s="334"/>
      <c r="E1" s="334"/>
      <c r="F1" s="334"/>
      <c r="G1" s="334"/>
      <c r="H1" s="24"/>
      <c r="I1" s="9"/>
      <c r="J1" s="9"/>
      <c r="K1" s="9"/>
      <c r="L1" s="9"/>
      <c r="M1" s="9"/>
      <c r="N1" s="9"/>
      <c r="O1" s="9"/>
      <c r="P1" s="9"/>
      <c r="Q1" s="9"/>
      <c r="R1" s="9"/>
    </row>
    <row r="2" spans="1:23" ht="15.75" customHeight="1" x14ac:dyDescent="0.25">
      <c r="A2" s="188" t="s">
        <v>10</v>
      </c>
      <c r="B2" s="188" t="s">
        <v>11</v>
      </c>
      <c r="C2" s="330" t="s">
        <v>12</v>
      </c>
      <c r="D2" s="335" t="s">
        <v>37</v>
      </c>
      <c r="E2" s="335"/>
      <c r="F2" s="335"/>
      <c r="G2" s="335"/>
      <c r="H2" s="335"/>
      <c r="I2" s="100"/>
      <c r="J2" s="19"/>
      <c r="K2" s="19"/>
      <c r="L2" s="20"/>
      <c r="M2" s="20"/>
      <c r="N2" s="20"/>
    </row>
    <row r="3" spans="1:23" ht="53.45" customHeight="1" x14ac:dyDescent="0.25">
      <c r="A3" s="188">
        <v>1</v>
      </c>
      <c r="B3" s="214" t="s">
        <v>0</v>
      </c>
      <c r="C3" s="330"/>
      <c r="D3" s="207" t="s">
        <v>135</v>
      </c>
      <c r="E3" s="207" t="s">
        <v>136</v>
      </c>
      <c r="F3" s="207" t="s">
        <v>137</v>
      </c>
      <c r="G3" s="207" t="s">
        <v>138</v>
      </c>
      <c r="H3" s="207" t="s">
        <v>139</v>
      </c>
      <c r="I3" s="100"/>
      <c r="J3" s="19"/>
      <c r="K3" s="19"/>
      <c r="L3" s="20"/>
      <c r="M3" s="20"/>
      <c r="N3" s="20"/>
    </row>
    <row r="4" spans="1:23" ht="15.75" customHeight="1" x14ac:dyDescent="0.25">
      <c r="A4" s="335" t="s">
        <v>13</v>
      </c>
      <c r="B4" s="335"/>
      <c r="C4" s="335"/>
      <c r="D4" s="188" t="s">
        <v>254</v>
      </c>
      <c r="E4" s="188" t="s">
        <v>255</v>
      </c>
      <c r="F4" s="188" t="s">
        <v>256</v>
      </c>
      <c r="G4" s="188" t="s">
        <v>257</v>
      </c>
      <c r="H4" s="188" t="s">
        <v>258</v>
      </c>
      <c r="I4" s="100"/>
      <c r="J4" s="19"/>
      <c r="K4" s="19"/>
      <c r="L4" s="20"/>
      <c r="M4" s="20"/>
      <c r="N4" s="20"/>
    </row>
    <row r="5" spans="1:23" ht="24" x14ac:dyDescent="0.25">
      <c r="A5" s="94">
        <v>1</v>
      </c>
      <c r="B5" s="131" t="s">
        <v>14</v>
      </c>
      <c r="C5" s="94" t="s">
        <v>15</v>
      </c>
      <c r="D5" s="94">
        <v>4</v>
      </c>
      <c r="E5" s="94">
        <v>4</v>
      </c>
      <c r="F5" s="94">
        <v>4</v>
      </c>
      <c r="G5" s="179">
        <v>4</v>
      </c>
      <c r="H5" s="179">
        <v>4</v>
      </c>
      <c r="I5" s="100"/>
      <c r="J5" s="19"/>
      <c r="K5" s="19"/>
      <c r="L5" s="20"/>
      <c r="M5" s="20"/>
      <c r="N5" s="20"/>
    </row>
    <row r="6" spans="1:23" ht="24" hidden="1" x14ac:dyDescent="0.25">
      <c r="A6" s="125">
        <v>2</v>
      </c>
      <c r="B6" s="130" t="s">
        <v>16</v>
      </c>
      <c r="C6" s="125" t="s">
        <v>15</v>
      </c>
      <c r="D6" s="125"/>
      <c r="E6" s="125"/>
      <c r="F6" s="125"/>
      <c r="G6" s="179"/>
      <c r="H6" s="179"/>
      <c r="I6" s="100"/>
      <c r="J6" s="19"/>
      <c r="K6" s="19"/>
      <c r="L6" s="20"/>
      <c r="M6" s="20"/>
      <c r="N6" s="20"/>
    </row>
    <row r="7" spans="1:23" ht="21.75" customHeight="1" x14ac:dyDescent="0.25">
      <c r="A7" s="94">
        <v>3</v>
      </c>
      <c r="B7" s="131" t="s">
        <v>17</v>
      </c>
      <c r="C7" s="94" t="s">
        <v>15</v>
      </c>
      <c r="D7" s="94">
        <v>110</v>
      </c>
      <c r="E7" s="94">
        <v>66</v>
      </c>
      <c r="F7" s="94">
        <v>22</v>
      </c>
      <c r="G7" s="179">
        <v>143</v>
      </c>
      <c r="H7" s="179">
        <v>88</v>
      </c>
      <c r="I7" s="100"/>
      <c r="J7" s="19" t="s">
        <v>63</v>
      </c>
      <c r="K7" s="19"/>
      <c r="L7" s="20"/>
      <c r="M7" s="20">
        <v>1.1000000000000001</v>
      </c>
      <c r="N7" s="20"/>
    </row>
    <row r="8" spans="1:23" ht="24" customHeight="1" x14ac:dyDescent="0.25">
      <c r="A8" s="94">
        <v>4</v>
      </c>
      <c r="B8" s="131" t="s">
        <v>18</v>
      </c>
      <c r="C8" s="94" t="s">
        <v>15</v>
      </c>
      <c r="D8" s="94">
        <v>77</v>
      </c>
      <c r="E8" s="94">
        <v>22</v>
      </c>
      <c r="F8" s="94">
        <v>22</v>
      </c>
      <c r="G8" s="179">
        <v>77</v>
      </c>
      <c r="H8" s="179">
        <v>66</v>
      </c>
      <c r="I8" s="100"/>
      <c r="J8" s="19"/>
      <c r="K8" s="19"/>
      <c r="L8" s="20"/>
      <c r="M8" s="20"/>
      <c r="N8" s="20"/>
    </row>
    <row r="9" spans="1:23" x14ac:dyDescent="0.25">
      <c r="A9" s="94">
        <v>5</v>
      </c>
      <c r="B9" s="131" t="s">
        <v>19</v>
      </c>
      <c r="C9" s="94" t="s">
        <v>15</v>
      </c>
      <c r="D9" s="94">
        <v>4</v>
      </c>
      <c r="E9" s="94">
        <v>3</v>
      </c>
      <c r="F9" s="94"/>
      <c r="G9" s="179">
        <v>3</v>
      </c>
      <c r="H9" s="179">
        <v>5</v>
      </c>
      <c r="I9" s="100"/>
      <c r="J9" s="19"/>
      <c r="K9" s="19"/>
      <c r="L9" s="20"/>
      <c r="M9" s="20"/>
      <c r="N9" s="20"/>
    </row>
    <row r="10" spans="1:23" x14ac:dyDescent="0.25">
      <c r="A10" s="94">
        <v>6</v>
      </c>
      <c r="B10" s="131" t="s">
        <v>20</v>
      </c>
      <c r="C10" s="94" t="s">
        <v>21</v>
      </c>
      <c r="D10" s="94">
        <v>22</v>
      </c>
      <c r="E10" s="94">
        <v>11</v>
      </c>
      <c r="F10" s="94">
        <v>11</v>
      </c>
      <c r="G10" s="179">
        <v>11</v>
      </c>
      <c r="H10" s="179">
        <v>22</v>
      </c>
      <c r="I10" s="100"/>
      <c r="J10" s="19"/>
      <c r="K10" s="19"/>
      <c r="L10" s="20"/>
      <c r="M10" s="20"/>
      <c r="N10" s="20"/>
    </row>
    <row r="11" spans="1:23" x14ac:dyDescent="0.25">
      <c r="A11" s="94">
        <v>7</v>
      </c>
      <c r="B11" s="126" t="s">
        <v>64</v>
      </c>
      <c r="C11" s="94" t="s">
        <v>21</v>
      </c>
      <c r="D11" s="94">
        <v>22</v>
      </c>
      <c r="E11" s="94">
        <v>13</v>
      </c>
      <c r="F11" s="94">
        <v>11</v>
      </c>
      <c r="G11" s="179">
        <v>11</v>
      </c>
      <c r="H11" s="179">
        <v>22</v>
      </c>
      <c r="I11" s="100"/>
      <c r="J11" s="19"/>
      <c r="K11" s="19"/>
      <c r="L11" s="20"/>
      <c r="M11" s="20"/>
      <c r="N11" s="20"/>
    </row>
    <row r="12" spans="1:23" ht="15.75" customHeight="1" x14ac:dyDescent="0.25">
      <c r="A12" s="112"/>
      <c r="B12" s="182"/>
      <c r="C12" s="125" t="s">
        <v>65</v>
      </c>
      <c r="D12" s="216">
        <f>(D5*314)+(D6*314)+(D7*275)+(D8*312)+(D9*314)+(D10*55)+(D11*132)</f>
        <v>60900</v>
      </c>
      <c r="E12" s="216">
        <f t="shared" ref="E12:H12" si="0">(E5*314)+(E6*314)+(E7*275)+(E8*312)+(E9*314)+(E10*55)+(E11*132)</f>
        <v>29533</v>
      </c>
      <c r="F12" s="216">
        <f t="shared" si="0"/>
        <v>16227</v>
      </c>
      <c r="G12" s="216">
        <f t="shared" si="0"/>
        <v>67604</v>
      </c>
      <c r="H12" s="216">
        <f t="shared" si="0"/>
        <v>51732</v>
      </c>
      <c r="I12" s="100"/>
      <c r="J12" s="19"/>
      <c r="K12" s="19"/>
      <c r="L12" s="20"/>
      <c r="M12" s="20"/>
      <c r="N12" s="20"/>
    </row>
    <row r="13" spans="1:23" ht="48" x14ac:dyDescent="0.25">
      <c r="A13" s="112"/>
      <c r="B13" s="182"/>
      <c r="C13" s="125" t="s">
        <v>66</v>
      </c>
      <c r="D13" s="206">
        <f>+(D12*3)*1.3</f>
        <v>237510</v>
      </c>
      <c r="E13" s="206">
        <f t="shared" ref="E13:H13" si="1">+(E12*3)*1.3</f>
        <v>115178.7</v>
      </c>
      <c r="F13" s="206">
        <f t="shared" si="1"/>
        <v>63285.3</v>
      </c>
      <c r="G13" s="206">
        <f t="shared" si="1"/>
        <v>263655.60000000003</v>
      </c>
      <c r="H13" s="206">
        <f t="shared" si="1"/>
        <v>201754.80000000002</v>
      </c>
      <c r="I13" s="100"/>
      <c r="J13" s="19"/>
      <c r="K13" s="19"/>
      <c r="L13" s="20"/>
      <c r="M13" s="20"/>
      <c r="N13" s="20"/>
    </row>
    <row r="14" spans="1:23" ht="15.75" customHeight="1" x14ac:dyDescent="0.25">
      <c r="A14" s="108"/>
      <c r="B14" s="133"/>
      <c r="C14" s="108"/>
      <c r="D14" s="124"/>
      <c r="E14" s="124"/>
      <c r="F14" s="124"/>
      <c r="G14" s="124"/>
      <c r="H14" s="103"/>
      <c r="I14" s="100"/>
      <c r="J14" s="100"/>
      <c r="K14" s="118"/>
      <c r="L14" s="118"/>
      <c r="M14" s="121"/>
      <c r="N14" s="121"/>
      <c r="O14" s="121"/>
      <c r="P14" s="120"/>
      <c r="Q14" s="120"/>
      <c r="R14" s="120"/>
      <c r="S14" s="120"/>
      <c r="T14" s="120"/>
      <c r="U14" s="120"/>
      <c r="V14" s="120"/>
      <c r="W14" s="120"/>
    </row>
    <row r="15" spans="1:23" ht="15.75" customHeight="1" x14ac:dyDescent="0.25">
      <c r="A15" s="317" t="s">
        <v>25</v>
      </c>
      <c r="B15" s="317" t="s">
        <v>2</v>
      </c>
      <c r="C15" s="321" t="s">
        <v>12</v>
      </c>
      <c r="D15" s="335" t="s">
        <v>37</v>
      </c>
      <c r="E15" s="335"/>
      <c r="F15" s="335"/>
      <c r="G15" s="335"/>
      <c r="H15" s="335"/>
      <c r="I15" s="335"/>
      <c r="J15" s="335"/>
      <c r="K15" s="105"/>
      <c r="L15" s="19"/>
      <c r="M15" s="19"/>
      <c r="N15" s="20"/>
      <c r="O15" s="20"/>
      <c r="P15" s="20"/>
    </row>
    <row r="16" spans="1:23" ht="54" customHeight="1" x14ac:dyDescent="0.25">
      <c r="A16" s="317"/>
      <c r="B16" s="317"/>
      <c r="C16" s="321"/>
      <c r="D16" s="207" t="s">
        <v>140</v>
      </c>
      <c r="E16" s="207" t="s">
        <v>141</v>
      </c>
      <c r="F16" s="207" t="s">
        <v>135</v>
      </c>
      <c r="G16" s="207" t="s">
        <v>137</v>
      </c>
      <c r="H16" s="207" t="s">
        <v>136</v>
      </c>
      <c r="I16" s="207" t="s">
        <v>138</v>
      </c>
      <c r="J16" s="207" t="s">
        <v>139</v>
      </c>
      <c r="K16" s="100"/>
      <c r="L16" s="19"/>
      <c r="M16" s="19"/>
      <c r="N16" s="20"/>
      <c r="O16" s="20"/>
      <c r="P16" s="20"/>
    </row>
    <row r="17" spans="1:18" x14ac:dyDescent="0.25">
      <c r="A17" s="317" t="s">
        <v>13</v>
      </c>
      <c r="B17" s="317"/>
      <c r="C17" s="317"/>
      <c r="D17" s="188" t="s">
        <v>115</v>
      </c>
      <c r="E17" s="188" t="s">
        <v>259</v>
      </c>
      <c r="F17" s="188" t="s">
        <v>260</v>
      </c>
      <c r="G17" s="188" t="s">
        <v>261</v>
      </c>
      <c r="H17" s="188" t="s">
        <v>262</v>
      </c>
      <c r="I17" s="188" t="s">
        <v>263</v>
      </c>
      <c r="J17" s="188" t="s">
        <v>264</v>
      </c>
      <c r="K17" s="100"/>
      <c r="L17" s="19"/>
      <c r="M17" s="19"/>
      <c r="N17" s="20"/>
      <c r="O17" s="20"/>
      <c r="P17" s="20"/>
    </row>
    <row r="18" spans="1:18" ht="24" x14ac:dyDescent="0.25">
      <c r="A18" s="125">
        <v>9</v>
      </c>
      <c r="B18" s="126" t="s">
        <v>26</v>
      </c>
      <c r="C18" s="125" t="s">
        <v>27</v>
      </c>
      <c r="D18" s="125">
        <v>132</v>
      </c>
      <c r="E18" s="125">
        <v>132</v>
      </c>
      <c r="F18" s="125">
        <v>165</v>
      </c>
      <c r="G18" s="123">
        <v>16</v>
      </c>
      <c r="H18" s="123">
        <v>110</v>
      </c>
      <c r="I18" s="123">
        <v>159</v>
      </c>
      <c r="J18" s="123">
        <v>77</v>
      </c>
      <c r="K18" s="100"/>
      <c r="L18" s="19"/>
      <c r="M18" s="19"/>
      <c r="N18" s="20"/>
      <c r="O18" s="20"/>
      <c r="P18" s="20"/>
    </row>
    <row r="19" spans="1:18" ht="21.6" customHeight="1" x14ac:dyDescent="0.25">
      <c r="A19" s="125">
        <v>10</v>
      </c>
      <c r="B19" s="126" t="s">
        <v>28</v>
      </c>
      <c r="C19" s="125" t="s">
        <v>27</v>
      </c>
      <c r="D19" s="125">
        <v>330</v>
      </c>
      <c r="E19" s="125">
        <v>440</v>
      </c>
      <c r="F19" s="125">
        <v>330</v>
      </c>
      <c r="G19" s="123">
        <v>99</v>
      </c>
      <c r="H19" s="123">
        <v>110</v>
      </c>
      <c r="I19" s="123">
        <v>330</v>
      </c>
      <c r="J19" s="123">
        <v>220</v>
      </c>
      <c r="K19" s="100"/>
      <c r="L19" s="19"/>
      <c r="M19" s="19"/>
      <c r="N19" s="20"/>
      <c r="O19" s="20"/>
      <c r="P19" s="20"/>
    </row>
    <row r="20" spans="1:18" ht="24" x14ac:dyDescent="0.25">
      <c r="A20" s="125">
        <v>11</v>
      </c>
      <c r="B20" s="127" t="s">
        <v>29</v>
      </c>
      <c r="C20" s="125" t="s">
        <v>27</v>
      </c>
      <c r="D20" s="125"/>
      <c r="E20" s="125">
        <v>4</v>
      </c>
      <c r="F20" s="125">
        <v>4</v>
      </c>
      <c r="G20" s="123">
        <v>2</v>
      </c>
      <c r="H20" s="123">
        <v>2</v>
      </c>
      <c r="I20" s="123">
        <v>2</v>
      </c>
      <c r="J20" s="123">
        <v>2</v>
      </c>
      <c r="K20" s="100"/>
      <c r="L20" s="19"/>
      <c r="M20" s="19"/>
      <c r="N20" s="20"/>
      <c r="O20" s="20"/>
      <c r="P20" s="20"/>
    </row>
    <row r="21" spans="1:18" x14ac:dyDescent="0.25">
      <c r="A21" s="108"/>
      <c r="B21" s="109"/>
      <c r="C21" s="125" t="s">
        <v>65</v>
      </c>
      <c r="D21" s="216">
        <f>+(D18*186)+(D19*28)+(D20*407)</f>
        <v>33792</v>
      </c>
      <c r="E21" s="216">
        <f t="shared" ref="E21:J21" si="2">+(E18*186)+(E19*28)+(E20*407)</f>
        <v>38500</v>
      </c>
      <c r="F21" s="216">
        <f t="shared" si="2"/>
        <v>41558</v>
      </c>
      <c r="G21" s="216">
        <f t="shared" si="2"/>
        <v>6562</v>
      </c>
      <c r="H21" s="216">
        <f t="shared" si="2"/>
        <v>24354</v>
      </c>
      <c r="I21" s="216">
        <f t="shared" si="2"/>
        <v>39628</v>
      </c>
      <c r="J21" s="216">
        <f t="shared" si="2"/>
        <v>21296</v>
      </c>
      <c r="K21" s="100"/>
      <c r="L21" s="19"/>
      <c r="M21" s="19"/>
      <c r="N21" s="20"/>
      <c r="O21" s="20"/>
      <c r="P21" s="20"/>
    </row>
    <row r="22" spans="1:18" ht="48" x14ac:dyDescent="0.25">
      <c r="A22" s="108"/>
      <c r="B22" s="109"/>
      <c r="C22" s="125" t="s">
        <v>66</v>
      </c>
      <c r="D22" s="217">
        <f>+(D21*3)*1.3</f>
        <v>131788.80000000002</v>
      </c>
      <c r="E22" s="217">
        <f t="shared" ref="E22:J22" si="3">+(E21*3)*1.3</f>
        <v>150150</v>
      </c>
      <c r="F22" s="217">
        <f t="shared" si="3"/>
        <v>162076.20000000001</v>
      </c>
      <c r="G22" s="217">
        <f t="shared" si="3"/>
        <v>25591.8</v>
      </c>
      <c r="H22" s="217">
        <f t="shared" si="3"/>
        <v>94980.6</v>
      </c>
      <c r="I22" s="217">
        <f t="shared" si="3"/>
        <v>154549.20000000001</v>
      </c>
      <c r="J22" s="217">
        <f t="shared" si="3"/>
        <v>83054.400000000009</v>
      </c>
      <c r="K22" s="100"/>
      <c r="L22" s="19"/>
      <c r="M22" s="19"/>
      <c r="N22" s="20"/>
      <c r="O22" s="20"/>
      <c r="P22" s="20"/>
    </row>
    <row r="23" spans="1:18" x14ac:dyDescent="0.25">
      <c r="A23" s="9"/>
      <c r="B23" s="9"/>
      <c r="C23" s="10"/>
      <c r="D23" s="9"/>
      <c r="E23" s="9"/>
      <c r="F23" s="9"/>
      <c r="G23" s="9"/>
      <c r="H23" s="24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36" x14ac:dyDescent="0.25">
      <c r="A24" s="317" t="s">
        <v>30</v>
      </c>
      <c r="B24" s="317" t="s">
        <v>3</v>
      </c>
      <c r="C24" s="321" t="s">
        <v>12</v>
      </c>
      <c r="D24" s="188" t="s">
        <v>37</v>
      </c>
      <c r="E24" s="9"/>
      <c r="F24" s="9"/>
      <c r="G24" s="9"/>
      <c r="H24" s="9"/>
      <c r="I24"/>
      <c r="J24"/>
      <c r="K24"/>
      <c r="L24"/>
      <c r="M24"/>
      <c r="N24"/>
    </row>
    <row r="25" spans="1:18" ht="52.9" customHeight="1" x14ac:dyDescent="0.25">
      <c r="A25" s="317"/>
      <c r="B25" s="317"/>
      <c r="C25" s="321"/>
      <c r="D25" s="207" t="s">
        <v>142</v>
      </c>
      <c r="E25" s="9"/>
      <c r="F25" s="9"/>
      <c r="G25" s="9"/>
      <c r="H25" s="9"/>
      <c r="I25"/>
      <c r="J25"/>
      <c r="K25"/>
      <c r="L25"/>
      <c r="M25"/>
      <c r="N25"/>
    </row>
    <row r="26" spans="1:18" x14ac:dyDescent="0.25">
      <c r="A26" s="317" t="s">
        <v>13</v>
      </c>
      <c r="B26" s="317"/>
      <c r="C26" s="317"/>
      <c r="D26" s="188" t="s">
        <v>265</v>
      </c>
      <c r="E26" s="9"/>
      <c r="F26" s="9"/>
      <c r="G26" s="9"/>
      <c r="H26" s="9"/>
      <c r="I26"/>
      <c r="J26"/>
      <c r="K26"/>
      <c r="L26"/>
      <c r="M26"/>
      <c r="N26"/>
    </row>
    <row r="27" spans="1:18" ht="24" x14ac:dyDescent="0.25">
      <c r="A27" s="125">
        <v>12</v>
      </c>
      <c r="B27" s="126" t="s">
        <v>31</v>
      </c>
      <c r="C27" s="125" t="s">
        <v>32</v>
      </c>
      <c r="D27" s="125">
        <v>5500</v>
      </c>
      <c r="E27" s="9"/>
      <c r="F27" s="9"/>
      <c r="G27" s="9"/>
      <c r="H27" s="9"/>
      <c r="I27"/>
      <c r="J27"/>
      <c r="K27"/>
      <c r="L27"/>
      <c r="M27"/>
      <c r="N27"/>
    </row>
    <row r="28" spans="1:18" x14ac:dyDescent="0.25">
      <c r="A28" s="108"/>
      <c r="B28" s="133"/>
      <c r="C28" s="125" t="s">
        <v>65</v>
      </c>
      <c r="D28" s="216">
        <f>+D27*1.93</f>
        <v>10615</v>
      </c>
      <c r="E28" s="9"/>
      <c r="F28" s="9"/>
      <c r="G28" s="9"/>
      <c r="H28" s="9"/>
      <c r="I28"/>
      <c r="J28"/>
      <c r="K28"/>
      <c r="L28"/>
      <c r="M28"/>
      <c r="N28"/>
    </row>
    <row r="29" spans="1:18" ht="48" x14ac:dyDescent="0.25">
      <c r="A29" s="108"/>
      <c r="B29" s="133"/>
      <c r="C29" s="125" t="s">
        <v>66</v>
      </c>
      <c r="D29" s="217">
        <f>+(D28*3)*1.3</f>
        <v>41398.5</v>
      </c>
      <c r="E29" s="9"/>
      <c r="F29" s="9"/>
      <c r="G29" s="9"/>
      <c r="H29" s="9"/>
      <c r="I29"/>
      <c r="J29"/>
      <c r="K29"/>
      <c r="L29"/>
      <c r="M29"/>
      <c r="N29"/>
    </row>
    <row r="30" spans="1:18" x14ac:dyDescent="0.25">
      <c r="A30" s="108"/>
      <c r="B30" s="133"/>
      <c r="C30" s="108"/>
      <c r="D30" s="108"/>
      <c r="E30" s="9"/>
      <c r="F30" s="9"/>
      <c r="G30" s="9"/>
      <c r="H30" s="9"/>
      <c r="I30"/>
      <c r="J30"/>
      <c r="K30"/>
      <c r="L30"/>
      <c r="M30"/>
      <c r="N30"/>
    </row>
    <row r="31" spans="1:18" ht="36" x14ac:dyDescent="0.25">
      <c r="A31" s="317" t="s">
        <v>33</v>
      </c>
      <c r="B31" s="317" t="s">
        <v>34</v>
      </c>
      <c r="C31" s="321" t="s">
        <v>12</v>
      </c>
      <c r="D31" s="180" t="s">
        <v>37</v>
      </c>
      <c r="E31" s="9"/>
      <c r="F31" s="9"/>
      <c r="G31" s="9"/>
      <c r="H31" s="9"/>
      <c r="I31"/>
      <c r="J31"/>
      <c r="K31"/>
      <c r="L31"/>
      <c r="M31"/>
      <c r="N31"/>
    </row>
    <row r="32" spans="1:18" ht="55.15" customHeight="1" x14ac:dyDescent="0.25">
      <c r="A32" s="317"/>
      <c r="B32" s="317"/>
      <c r="C32" s="321"/>
      <c r="D32" s="207" t="s">
        <v>142</v>
      </c>
      <c r="H32"/>
      <c r="I32"/>
      <c r="J32"/>
      <c r="K32"/>
      <c r="L32"/>
      <c r="M32"/>
      <c r="N32"/>
    </row>
    <row r="33" spans="1:14" x14ac:dyDescent="0.25">
      <c r="A33" s="317" t="s">
        <v>13</v>
      </c>
      <c r="B33" s="317"/>
      <c r="C33" s="321"/>
      <c r="D33" s="188" t="s">
        <v>266</v>
      </c>
      <c r="H33"/>
      <c r="I33"/>
      <c r="J33"/>
      <c r="K33"/>
      <c r="L33"/>
      <c r="M33"/>
      <c r="N33"/>
    </row>
    <row r="34" spans="1:14" x14ac:dyDescent="0.25">
      <c r="A34" s="106">
        <v>13</v>
      </c>
      <c r="B34" s="196" t="s">
        <v>5</v>
      </c>
      <c r="C34" s="106" t="s">
        <v>21</v>
      </c>
      <c r="D34" s="101">
        <v>1100</v>
      </c>
      <c r="H34"/>
      <c r="I34"/>
      <c r="J34"/>
      <c r="K34"/>
      <c r="L34"/>
      <c r="M34"/>
      <c r="N34"/>
    </row>
    <row r="35" spans="1:14" x14ac:dyDescent="0.25">
      <c r="A35" s="108"/>
      <c r="B35" s="109"/>
      <c r="C35" s="125" t="s">
        <v>65</v>
      </c>
      <c r="D35" s="218">
        <f>+D34*1.57</f>
        <v>1727</v>
      </c>
      <c r="H35"/>
      <c r="I35"/>
      <c r="J35"/>
      <c r="K35"/>
      <c r="L35"/>
      <c r="M35"/>
      <c r="N35"/>
    </row>
    <row r="36" spans="1:14" ht="48" x14ac:dyDescent="0.25">
      <c r="A36" s="108"/>
      <c r="B36" s="109"/>
      <c r="C36" s="125" t="s">
        <v>66</v>
      </c>
      <c r="D36" s="218">
        <f>+(D35*3)*1.3</f>
        <v>6735.3</v>
      </c>
      <c r="H36"/>
      <c r="I36"/>
      <c r="J36"/>
      <c r="K36"/>
      <c r="L36"/>
      <c r="M36"/>
      <c r="N36"/>
    </row>
    <row r="37" spans="1:14" x14ac:dyDescent="0.25">
      <c r="H37"/>
      <c r="I37"/>
      <c r="J37"/>
      <c r="K37"/>
      <c r="L37"/>
      <c r="M37"/>
      <c r="N37"/>
    </row>
  </sheetData>
  <mergeCells count="17">
    <mergeCell ref="A1:G1"/>
    <mergeCell ref="D2:H2"/>
    <mergeCell ref="D15:J15"/>
    <mergeCell ref="A24:A25"/>
    <mergeCell ref="B24:B25"/>
    <mergeCell ref="A17:C17"/>
    <mergeCell ref="C2:C3"/>
    <mergeCell ref="A4:C4"/>
    <mergeCell ref="A15:A16"/>
    <mergeCell ref="B15:B16"/>
    <mergeCell ref="C15:C16"/>
    <mergeCell ref="C24:C25"/>
    <mergeCell ref="A26:C26"/>
    <mergeCell ref="A31:A32"/>
    <mergeCell ref="B31:B32"/>
    <mergeCell ref="C31:C33"/>
    <mergeCell ref="A33:B33"/>
  </mergeCells>
  <phoneticPr fontId="4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40625" defaultRowHeight="15" x14ac:dyDescent="0.25"/>
  <cols>
    <col min="1" max="1" width="21.7109375" bestFit="1" customWidth="1"/>
    <col min="2" max="2" width="80.85546875" customWidth="1"/>
    <col min="3" max="11" width="13.85546875" customWidth="1"/>
    <col min="12" max="12" width="12.42578125" customWidth="1"/>
    <col min="13" max="16" width="12" customWidth="1"/>
    <col min="21" max="21" width="21.7109375" bestFit="1" customWidth="1"/>
  </cols>
  <sheetData>
    <row r="1" spans="1:21" x14ac:dyDescent="0.25">
      <c r="A1" s="339" t="s">
        <v>143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68"/>
    </row>
    <row r="2" spans="1:21" x14ac:dyDescent="0.25">
      <c r="A2" s="70"/>
      <c r="B2" s="70"/>
      <c r="C2" s="70"/>
      <c r="D2" s="340"/>
      <c r="E2" s="340"/>
      <c r="F2" s="340"/>
      <c r="G2" s="340"/>
      <c r="H2" s="340"/>
      <c r="I2" s="340"/>
      <c r="J2" s="340"/>
      <c r="K2" s="340"/>
      <c r="L2" s="68"/>
    </row>
    <row r="3" spans="1:21" ht="15" customHeight="1" x14ac:dyDescent="0.25">
      <c r="A3" s="140"/>
      <c r="B3" s="140"/>
      <c r="C3" s="141"/>
      <c r="D3" s="341" t="s">
        <v>144</v>
      </c>
      <c r="E3" s="341"/>
      <c r="F3" s="341"/>
      <c r="G3" s="341"/>
      <c r="H3" s="341"/>
      <c r="I3" s="341"/>
      <c r="J3" s="341"/>
      <c r="K3" s="341"/>
      <c r="L3" s="68"/>
    </row>
    <row r="4" spans="1:21" ht="15" customHeight="1" x14ac:dyDescent="0.25">
      <c r="A4" s="144"/>
      <c r="B4" s="144"/>
      <c r="C4" s="142"/>
      <c r="D4" s="141"/>
      <c r="E4" s="342" t="s">
        <v>145</v>
      </c>
      <c r="F4" s="343"/>
      <c r="G4" s="343"/>
      <c r="H4" s="344"/>
      <c r="I4" s="344"/>
      <c r="J4" s="345"/>
      <c r="K4" s="341" t="s">
        <v>146</v>
      </c>
      <c r="L4" s="68"/>
    </row>
    <row r="5" spans="1:21" x14ac:dyDescent="0.25">
      <c r="A5" s="145"/>
      <c r="B5" s="145"/>
      <c r="C5" s="143"/>
      <c r="D5" s="175"/>
      <c r="E5" s="346" t="s">
        <v>147</v>
      </c>
      <c r="F5" s="347"/>
      <c r="G5" s="348"/>
      <c r="H5" s="349" t="s">
        <v>148</v>
      </c>
      <c r="I5" s="350"/>
      <c r="J5" s="350"/>
      <c r="K5" s="341"/>
      <c r="L5" s="68"/>
    </row>
    <row r="6" spans="1:21" ht="64.5" x14ac:dyDescent="0.25">
      <c r="A6" s="219" t="s">
        <v>149</v>
      </c>
      <c r="B6" s="219" t="s">
        <v>150</v>
      </c>
      <c r="C6" s="115" t="s">
        <v>151</v>
      </c>
      <c r="D6" s="141" t="s">
        <v>152</v>
      </c>
      <c r="E6" s="220" t="s">
        <v>153</v>
      </c>
      <c r="F6" s="114" t="s">
        <v>154</v>
      </c>
      <c r="G6" s="221" t="s">
        <v>155</v>
      </c>
      <c r="H6" s="222" t="s">
        <v>153</v>
      </c>
      <c r="I6" s="114" t="s">
        <v>156</v>
      </c>
      <c r="J6" s="114" t="s">
        <v>157</v>
      </c>
      <c r="K6" s="114" t="s">
        <v>153</v>
      </c>
      <c r="L6" s="68"/>
      <c r="N6" s="166" t="s">
        <v>158</v>
      </c>
      <c r="O6" s="164" t="s">
        <v>159</v>
      </c>
      <c r="P6" s="167" t="s">
        <v>160</v>
      </c>
    </row>
    <row r="7" spans="1:21" ht="24" x14ac:dyDescent="0.35">
      <c r="A7" s="337" t="s">
        <v>161</v>
      </c>
      <c r="B7" s="158" t="s">
        <v>162</v>
      </c>
      <c r="C7" s="158" t="s">
        <v>15</v>
      </c>
      <c r="D7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7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7" s="150">
        <v>301</v>
      </c>
      <c r="G7" s="151" t="e">
        <f>+E7*F7</f>
        <v>#REF!</v>
      </c>
      <c r="H7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7" s="150">
        <v>301</v>
      </c>
      <c r="J7" s="150" t="e">
        <f>+H7*I7</f>
        <v>#REF!</v>
      </c>
      <c r="K7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7" s="71" t="e">
        <f>+D7-E7-K7-H7</f>
        <v>#REF!</v>
      </c>
      <c r="N7" s="168" t="e">
        <f>+H7*115/100</f>
        <v>#REF!</v>
      </c>
      <c r="O7" s="165">
        <v>301</v>
      </c>
      <c r="P7" s="169" t="e">
        <f>+N7*O7</f>
        <v>#REF!</v>
      </c>
      <c r="U7" s="171"/>
    </row>
    <row r="8" spans="1:21" ht="24" x14ac:dyDescent="0.35">
      <c r="A8" s="338"/>
      <c r="B8" s="224" t="s">
        <v>24</v>
      </c>
      <c r="C8" s="224" t="s">
        <v>15</v>
      </c>
      <c r="D8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8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8" s="150">
        <v>111</v>
      </c>
      <c r="G8" s="151" t="e">
        <f t="shared" ref="G8:G49" si="0">+E8*F8</f>
        <v>#REF!</v>
      </c>
      <c r="H8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8" s="150">
        <v>111</v>
      </c>
      <c r="J8" s="150" t="e">
        <f t="shared" ref="J8:J34" si="1">+H8*I8</f>
        <v>#REF!</v>
      </c>
      <c r="K8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8" s="71" t="e">
        <f t="shared" ref="L8:L49" si="2">+D8-E8-K8-H8</f>
        <v>#REF!</v>
      </c>
      <c r="N8" s="168" t="e">
        <f t="shared" ref="N8:N49" si="3">+H8*115/100</f>
        <v>#REF!</v>
      </c>
      <c r="O8" s="165">
        <v>111</v>
      </c>
      <c r="P8" s="169" t="e">
        <f t="shared" ref="P8:P49" si="4">+N8*O8</f>
        <v>#REF!</v>
      </c>
      <c r="U8" s="172"/>
    </row>
    <row r="9" spans="1:21" x14ac:dyDescent="0.25">
      <c r="A9" s="336" t="s">
        <v>163</v>
      </c>
      <c r="B9" s="224" t="s">
        <v>164</v>
      </c>
      <c r="C9" s="224" t="s">
        <v>15</v>
      </c>
      <c r="D9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9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9" s="150" t="s">
        <v>165</v>
      </c>
      <c r="G9" s="151"/>
      <c r="H9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9" s="150" t="s">
        <v>165</v>
      </c>
      <c r="J9" s="150"/>
      <c r="K9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9" s="71" t="e">
        <f t="shared" si="2"/>
        <v>#REF!</v>
      </c>
      <c r="N9" s="168" t="e">
        <f t="shared" si="3"/>
        <v>#REF!</v>
      </c>
      <c r="O9" s="165" t="s">
        <v>165</v>
      </c>
      <c r="P9" s="169"/>
    </row>
    <row r="10" spans="1:21" x14ac:dyDescent="0.25">
      <c r="A10" s="338"/>
      <c r="B10" s="224" t="s">
        <v>164</v>
      </c>
      <c r="C10" s="224" t="s">
        <v>27</v>
      </c>
      <c r="D10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0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0" s="150">
        <v>178</v>
      </c>
      <c r="G10" s="151" t="e">
        <f t="shared" si="0"/>
        <v>#REF!</v>
      </c>
      <c r="H10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0" s="150">
        <v>178</v>
      </c>
      <c r="J10" s="150" t="e">
        <f t="shared" si="1"/>
        <v>#REF!</v>
      </c>
      <c r="K10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0" s="71" t="e">
        <f t="shared" si="2"/>
        <v>#REF!</v>
      </c>
      <c r="N10" s="168" t="e">
        <f t="shared" si="3"/>
        <v>#REF!</v>
      </c>
      <c r="O10" s="165">
        <v>178</v>
      </c>
      <c r="P10" s="169" t="e">
        <f t="shared" si="4"/>
        <v>#REF!</v>
      </c>
    </row>
    <row r="11" spans="1:21" x14ac:dyDescent="0.25">
      <c r="A11" s="336" t="s">
        <v>166</v>
      </c>
      <c r="B11" s="224" t="s">
        <v>164</v>
      </c>
      <c r="C11" s="224" t="s">
        <v>15</v>
      </c>
      <c r="D11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1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1" s="150" t="s">
        <v>165</v>
      </c>
      <c r="G11" s="151"/>
      <c r="H11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1" s="150" t="s">
        <v>165</v>
      </c>
      <c r="J11" s="150"/>
      <c r="K11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1" s="71" t="e">
        <f t="shared" si="2"/>
        <v>#REF!</v>
      </c>
      <c r="N11" s="168" t="e">
        <f t="shared" si="3"/>
        <v>#REF!</v>
      </c>
      <c r="O11" s="165" t="s">
        <v>165</v>
      </c>
      <c r="P11" s="169"/>
    </row>
    <row r="12" spans="1:21" x14ac:dyDescent="0.25">
      <c r="A12" s="338"/>
      <c r="B12" s="224" t="s">
        <v>164</v>
      </c>
      <c r="C12" s="224" t="s">
        <v>27</v>
      </c>
      <c r="D12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2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2" s="150">
        <v>178</v>
      </c>
      <c r="G12" s="151" t="e">
        <f t="shared" si="0"/>
        <v>#REF!</v>
      </c>
      <c r="H12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2" s="150">
        <v>178</v>
      </c>
      <c r="J12" s="150" t="e">
        <f t="shared" si="1"/>
        <v>#REF!</v>
      </c>
      <c r="K12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2" s="71" t="e">
        <f t="shared" si="2"/>
        <v>#REF!</v>
      </c>
      <c r="N12" s="168" t="e">
        <f t="shared" si="3"/>
        <v>#REF!</v>
      </c>
      <c r="O12" s="165">
        <v>178</v>
      </c>
      <c r="P12" s="169" t="e">
        <f t="shared" si="4"/>
        <v>#REF!</v>
      </c>
    </row>
    <row r="13" spans="1:21" x14ac:dyDescent="0.25">
      <c r="A13" s="336" t="s">
        <v>167</v>
      </c>
      <c r="B13" s="224" t="s">
        <v>164</v>
      </c>
      <c r="C13" s="224" t="s">
        <v>15</v>
      </c>
      <c r="D13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3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3" s="150" t="s">
        <v>165</v>
      </c>
      <c r="G13" s="151"/>
      <c r="H13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3" s="150" t="s">
        <v>165</v>
      </c>
      <c r="J13" s="150"/>
      <c r="K13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3" s="71" t="e">
        <f t="shared" si="2"/>
        <v>#REF!</v>
      </c>
      <c r="N13" s="168" t="e">
        <f t="shared" si="3"/>
        <v>#REF!</v>
      </c>
      <c r="O13" s="165" t="s">
        <v>165</v>
      </c>
      <c r="P13" s="169"/>
    </row>
    <row r="14" spans="1:21" x14ac:dyDescent="0.25">
      <c r="A14" s="338"/>
      <c r="B14" s="224" t="s">
        <v>164</v>
      </c>
      <c r="C14" s="224" t="s">
        <v>27</v>
      </c>
      <c r="D14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4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4" s="150">
        <v>178</v>
      </c>
      <c r="G14" s="151" t="e">
        <f t="shared" si="0"/>
        <v>#REF!</v>
      </c>
      <c r="H14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4" s="150">
        <v>178</v>
      </c>
      <c r="J14" s="150" t="e">
        <f t="shared" si="1"/>
        <v>#REF!</v>
      </c>
      <c r="K14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4" s="71" t="e">
        <f t="shared" si="2"/>
        <v>#REF!</v>
      </c>
      <c r="N14" s="168" t="e">
        <f t="shared" si="3"/>
        <v>#REF!</v>
      </c>
      <c r="O14" s="165">
        <v>178</v>
      </c>
      <c r="P14" s="169" t="e">
        <f t="shared" si="4"/>
        <v>#REF!</v>
      </c>
    </row>
    <row r="15" spans="1:21" ht="36" x14ac:dyDescent="0.25">
      <c r="A15" s="215" t="s">
        <v>168</v>
      </c>
      <c r="B15" s="215" t="s">
        <v>168</v>
      </c>
      <c r="C15" s="224" t="s">
        <v>15</v>
      </c>
      <c r="D15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5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5" s="150">
        <v>263</v>
      </c>
      <c r="G15" s="151" t="e">
        <f t="shared" si="0"/>
        <v>#REF!</v>
      </c>
      <c r="H15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5" s="150">
        <v>263</v>
      </c>
      <c r="J15" s="150" t="e">
        <f t="shared" si="1"/>
        <v>#REF!</v>
      </c>
      <c r="K15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5" s="71" t="e">
        <f t="shared" si="2"/>
        <v>#REF!</v>
      </c>
      <c r="N15" s="168" t="e">
        <f t="shared" si="3"/>
        <v>#REF!</v>
      </c>
      <c r="O15" s="165">
        <v>263</v>
      </c>
      <c r="P15" s="169" t="e">
        <f t="shared" si="4"/>
        <v>#REF!</v>
      </c>
    </row>
    <row r="16" spans="1:21" x14ac:dyDescent="0.25">
      <c r="A16" s="224" t="s">
        <v>169</v>
      </c>
      <c r="B16" s="224" t="s">
        <v>170</v>
      </c>
      <c r="C16" s="224" t="s">
        <v>15</v>
      </c>
      <c r="D16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6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6" s="150">
        <v>299</v>
      </c>
      <c r="G16" s="151" t="e">
        <f t="shared" si="0"/>
        <v>#REF!</v>
      </c>
      <c r="H16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6" s="150">
        <v>299</v>
      </c>
      <c r="J16" s="150" t="e">
        <f t="shared" si="1"/>
        <v>#REF!</v>
      </c>
      <c r="K16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6" s="71" t="e">
        <f t="shared" si="2"/>
        <v>#REF!</v>
      </c>
      <c r="N16" s="168" t="e">
        <f t="shared" si="3"/>
        <v>#REF!</v>
      </c>
      <c r="O16" s="165">
        <v>299</v>
      </c>
      <c r="P16" s="169" t="e">
        <f t="shared" si="4"/>
        <v>#REF!</v>
      </c>
    </row>
    <row r="17" spans="1:16" ht="24" x14ac:dyDescent="0.25">
      <c r="A17" s="336" t="s">
        <v>171</v>
      </c>
      <c r="B17" s="224" t="s">
        <v>172</v>
      </c>
      <c r="C17" s="224" t="s">
        <v>27</v>
      </c>
      <c r="D17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7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7" s="150">
        <v>27</v>
      </c>
      <c r="G17" s="151" t="e">
        <f t="shared" si="0"/>
        <v>#REF!</v>
      </c>
      <c r="H17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7" s="150">
        <v>27</v>
      </c>
      <c r="J17" s="150" t="e">
        <f t="shared" si="1"/>
        <v>#REF!</v>
      </c>
      <c r="K17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7" s="71" t="e">
        <f t="shared" si="2"/>
        <v>#REF!</v>
      </c>
      <c r="N17" s="168" t="e">
        <f t="shared" si="3"/>
        <v>#REF!</v>
      </c>
      <c r="O17" s="165">
        <v>27</v>
      </c>
      <c r="P17" s="169" t="e">
        <f t="shared" si="4"/>
        <v>#REF!</v>
      </c>
    </row>
    <row r="18" spans="1:16" ht="24" x14ac:dyDescent="0.25">
      <c r="A18" s="337"/>
      <c r="B18" s="224" t="s">
        <v>173</v>
      </c>
      <c r="C18" s="224" t="s">
        <v>174</v>
      </c>
      <c r="D18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8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8" s="150">
        <v>390</v>
      </c>
      <c r="G18" s="151" t="e">
        <f t="shared" si="0"/>
        <v>#REF!</v>
      </c>
      <c r="H18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8" s="150">
        <v>390</v>
      </c>
      <c r="J18" s="150" t="e">
        <f t="shared" si="1"/>
        <v>#REF!</v>
      </c>
      <c r="K18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8" s="71" t="e">
        <f t="shared" si="2"/>
        <v>#REF!</v>
      </c>
      <c r="N18" s="168" t="e">
        <f t="shared" si="3"/>
        <v>#REF!</v>
      </c>
      <c r="O18" s="165">
        <v>390</v>
      </c>
      <c r="P18" s="169" t="e">
        <f t="shared" si="4"/>
        <v>#REF!</v>
      </c>
    </row>
    <row r="19" spans="1:16" x14ac:dyDescent="0.25">
      <c r="A19" s="338"/>
      <c r="B19" s="224" t="s">
        <v>3</v>
      </c>
      <c r="C19" s="224" t="s">
        <v>32</v>
      </c>
      <c r="D19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9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9" s="150">
        <v>1.85</v>
      </c>
      <c r="G19" s="151" t="e">
        <f t="shared" si="0"/>
        <v>#REF!</v>
      </c>
      <c r="H19" s="95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19" s="150">
        <v>1.85</v>
      </c>
      <c r="J19" s="150" t="e">
        <f t="shared" si="1"/>
        <v>#REF!</v>
      </c>
      <c r="K19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19" s="71" t="e">
        <f t="shared" si="2"/>
        <v>#REF!</v>
      </c>
      <c r="N19" s="168" t="e">
        <f t="shared" si="3"/>
        <v>#REF!</v>
      </c>
      <c r="O19" s="165">
        <v>1.85</v>
      </c>
      <c r="P19" s="169" t="e">
        <f t="shared" si="4"/>
        <v>#REF!</v>
      </c>
    </row>
    <row r="20" spans="1:16" ht="24" x14ac:dyDescent="0.25">
      <c r="A20" s="224" t="s">
        <v>19</v>
      </c>
      <c r="B20" s="224" t="s">
        <v>19</v>
      </c>
      <c r="C20" s="224" t="s">
        <v>15</v>
      </c>
      <c r="D20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0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0" s="150">
        <v>301</v>
      </c>
      <c r="G20" s="151" t="e">
        <f t="shared" si="0"/>
        <v>#REF!</v>
      </c>
      <c r="H20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0" s="150">
        <v>301</v>
      </c>
      <c r="J20" s="150" t="e">
        <f t="shared" si="1"/>
        <v>#REF!</v>
      </c>
      <c r="K20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0" s="71" t="e">
        <f t="shared" si="2"/>
        <v>#REF!</v>
      </c>
      <c r="N20" s="168" t="e">
        <f t="shared" si="3"/>
        <v>#REF!</v>
      </c>
      <c r="O20" s="165">
        <v>301</v>
      </c>
      <c r="P20" s="169" t="e">
        <f t="shared" si="4"/>
        <v>#REF!</v>
      </c>
    </row>
    <row r="21" spans="1:16" x14ac:dyDescent="0.25">
      <c r="A21" s="129" t="s">
        <v>20</v>
      </c>
      <c r="B21" s="129" t="s">
        <v>20</v>
      </c>
      <c r="C21" s="224" t="s">
        <v>21</v>
      </c>
      <c r="D21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1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1" s="150">
        <v>53</v>
      </c>
      <c r="G21" s="151" t="e">
        <f t="shared" si="0"/>
        <v>#REF!</v>
      </c>
      <c r="H21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1" s="150">
        <v>53</v>
      </c>
      <c r="J21" s="150" t="e">
        <f t="shared" si="1"/>
        <v>#REF!</v>
      </c>
      <c r="K21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1" s="71" t="e">
        <f t="shared" si="2"/>
        <v>#REF!</v>
      </c>
      <c r="N21" s="168" t="e">
        <f t="shared" si="3"/>
        <v>#REF!</v>
      </c>
      <c r="O21" s="165">
        <v>53</v>
      </c>
      <c r="P21" s="169" t="e">
        <f t="shared" si="4"/>
        <v>#REF!</v>
      </c>
    </row>
    <row r="22" spans="1:16" ht="24" x14ac:dyDescent="0.25">
      <c r="A22" s="224" t="s">
        <v>64</v>
      </c>
      <c r="B22" s="129" t="s">
        <v>64</v>
      </c>
      <c r="C22" s="224" t="s">
        <v>21</v>
      </c>
      <c r="D22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2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2" s="150">
        <v>126</v>
      </c>
      <c r="G22" s="151" t="e">
        <f t="shared" si="0"/>
        <v>#REF!</v>
      </c>
      <c r="H22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2" s="150">
        <v>126</v>
      </c>
      <c r="J22" s="150" t="e">
        <f t="shared" si="1"/>
        <v>#REF!</v>
      </c>
      <c r="K22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2" s="71" t="e">
        <f t="shared" si="2"/>
        <v>#REF!</v>
      </c>
      <c r="N22" s="168" t="e">
        <f t="shared" si="3"/>
        <v>#REF!</v>
      </c>
      <c r="O22" s="165">
        <v>126</v>
      </c>
      <c r="P22" s="169" t="e">
        <f t="shared" si="4"/>
        <v>#REF!</v>
      </c>
    </row>
    <row r="23" spans="1:16" ht="24" x14ac:dyDescent="0.25">
      <c r="A23" s="224" t="s">
        <v>175</v>
      </c>
      <c r="B23" s="215" t="s">
        <v>34</v>
      </c>
      <c r="C23" s="215" t="s">
        <v>21</v>
      </c>
      <c r="D23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3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3" s="150">
        <v>1.5</v>
      </c>
      <c r="G23" s="151" t="e">
        <f t="shared" si="0"/>
        <v>#REF!</v>
      </c>
      <c r="H23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3" s="150">
        <v>1.5</v>
      </c>
      <c r="J23" s="150" t="e">
        <f t="shared" si="1"/>
        <v>#REF!</v>
      </c>
      <c r="K23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3" s="71" t="e">
        <f t="shared" si="2"/>
        <v>#REF!</v>
      </c>
      <c r="N23" s="168" t="e">
        <f t="shared" si="3"/>
        <v>#REF!</v>
      </c>
      <c r="O23" s="165">
        <v>1.5</v>
      </c>
      <c r="P23" s="169" t="e">
        <f t="shared" si="4"/>
        <v>#REF!</v>
      </c>
    </row>
    <row r="24" spans="1:16" x14ac:dyDescent="0.25">
      <c r="A24" s="224" t="s">
        <v>176</v>
      </c>
      <c r="B24" s="129" t="s">
        <v>177</v>
      </c>
      <c r="C24" s="129" t="s">
        <v>15</v>
      </c>
      <c r="D24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4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4" s="150">
        <v>299</v>
      </c>
      <c r="G24" s="151" t="e">
        <f t="shared" si="0"/>
        <v>#REF!</v>
      </c>
      <c r="H24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4" s="150">
        <v>299</v>
      </c>
      <c r="J24" s="150" t="e">
        <f t="shared" si="1"/>
        <v>#REF!</v>
      </c>
      <c r="K24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4" s="71" t="e">
        <f t="shared" si="2"/>
        <v>#REF!</v>
      </c>
      <c r="N24" s="168" t="e">
        <f t="shared" si="3"/>
        <v>#REF!</v>
      </c>
      <c r="O24" s="165">
        <v>299</v>
      </c>
      <c r="P24" s="169" t="e">
        <f t="shared" si="4"/>
        <v>#REF!</v>
      </c>
    </row>
    <row r="25" spans="1:16" ht="24" x14ac:dyDescent="0.25">
      <c r="A25" s="132" t="s">
        <v>178</v>
      </c>
      <c r="B25" s="132" t="s">
        <v>7</v>
      </c>
      <c r="C25" s="99" t="s">
        <v>179</v>
      </c>
      <c r="D25" s="22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5" s="226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5" s="160" t="s">
        <v>165</v>
      </c>
      <c r="G25" s="227"/>
      <c r="H25" s="22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5" s="160" t="s">
        <v>165</v>
      </c>
      <c r="J25" s="160"/>
      <c r="K25" s="22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5" s="93" t="e">
        <f t="shared" si="2"/>
        <v>#REF!</v>
      </c>
      <c r="N25" s="168" t="e">
        <f t="shared" si="3"/>
        <v>#REF!</v>
      </c>
      <c r="O25" s="165" t="s">
        <v>165</v>
      </c>
      <c r="P25" s="169"/>
    </row>
    <row r="26" spans="1:16" ht="24" x14ac:dyDescent="0.25">
      <c r="A26" s="146" t="s">
        <v>178</v>
      </c>
      <c r="B26" s="146" t="s">
        <v>7</v>
      </c>
      <c r="C26" s="230" t="s">
        <v>35</v>
      </c>
      <c r="D26" s="231"/>
      <c r="E26" s="232"/>
      <c r="F26" s="162"/>
      <c r="G26" s="233"/>
      <c r="H26" s="234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6" s="162">
        <v>0.55000000000000004</v>
      </c>
      <c r="J26" s="162" t="e">
        <f>+I26*H26</f>
        <v>#REF!</v>
      </c>
      <c r="K26" s="235"/>
      <c r="L26" s="87"/>
      <c r="N26" s="168" t="e">
        <f t="shared" si="3"/>
        <v>#REF!</v>
      </c>
      <c r="O26" s="165">
        <v>0.55000000000000004</v>
      </c>
      <c r="P26" s="169" t="e">
        <f t="shared" si="4"/>
        <v>#REF!</v>
      </c>
    </row>
    <row r="27" spans="1:16" ht="24" x14ac:dyDescent="0.25">
      <c r="A27" s="132" t="s">
        <v>8</v>
      </c>
      <c r="B27" s="132" t="s">
        <v>9</v>
      </c>
      <c r="C27" s="99" t="s">
        <v>179</v>
      </c>
      <c r="D27" s="236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7" s="237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7" s="161" t="s">
        <v>165</v>
      </c>
      <c r="G27" s="238"/>
      <c r="H27" s="23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7" s="161" t="s">
        <v>165</v>
      </c>
      <c r="J27" s="161"/>
      <c r="K27" s="24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7" s="93" t="e">
        <f t="shared" si="2"/>
        <v>#REF!</v>
      </c>
      <c r="N27" s="168" t="e">
        <f t="shared" si="3"/>
        <v>#REF!</v>
      </c>
      <c r="O27" s="165" t="s">
        <v>165</v>
      </c>
      <c r="P27" s="169"/>
    </row>
    <row r="28" spans="1:16" ht="24" x14ac:dyDescent="0.25">
      <c r="A28" s="132" t="s">
        <v>8</v>
      </c>
      <c r="B28" s="132" t="s">
        <v>9</v>
      </c>
      <c r="C28" s="99" t="s">
        <v>15</v>
      </c>
      <c r="D28" s="236"/>
      <c r="E28" s="237"/>
      <c r="F28" s="161"/>
      <c r="G28" s="238"/>
      <c r="H28" s="23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8" s="161">
        <v>245</v>
      </c>
      <c r="J28" s="161" t="e">
        <f>+H28*I28</f>
        <v>#REF!</v>
      </c>
      <c r="K28" s="240"/>
      <c r="L28" s="87"/>
      <c r="N28" s="168" t="e">
        <f t="shared" si="3"/>
        <v>#REF!</v>
      </c>
      <c r="O28" s="165">
        <v>245</v>
      </c>
      <c r="P28" s="169" t="e">
        <f t="shared" si="4"/>
        <v>#REF!</v>
      </c>
    </row>
    <row r="29" spans="1:16" ht="24" x14ac:dyDescent="0.25">
      <c r="A29" s="132" t="s">
        <v>8</v>
      </c>
      <c r="B29" s="132" t="s">
        <v>16</v>
      </c>
      <c r="C29" s="99" t="s">
        <v>15</v>
      </c>
      <c r="D29" s="236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9" s="241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29" s="242">
        <v>301</v>
      </c>
      <c r="G29" s="243" t="e">
        <f t="shared" si="0"/>
        <v>#REF!</v>
      </c>
      <c r="H29" s="23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29" s="161">
        <v>301</v>
      </c>
      <c r="J29" s="161" t="e">
        <f t="shared" si="1"/>
        <v>#REF!</v>
      </c>
      <c r="K29" s="24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29" s="71" t="e">
        <f t="shared" si="2"/>
        <v>#REF!</v>
      </c>
      <c r="N29" s="168" t="e">
        <f t="shared" si="3"/>
        <v>#REF!</v>
      </c>
      <c r="O29" s="165">
        <v>301</v>
      </c>
      <c r="P29" s="169" t="e">
        <f t="shared" si="4"/>
        <v>#REF!</v>
      </c>
    </row>
    <row r="30" spans="1:16" x14ac:dyDescent="0.25">
      <c r="A30" s="173" t="s">
        <v>180</v>
      </c>
      <c r="B30" s="173"/>
      <c r="C30" s="173"/>
      <c r="D30" s="173"/>
      <c r="E30" s="174"/>
      <c r="F30" s="174"/>
      <c r="G30" s="174"/>
      <c r="H30" s="173"/>
      <c r="I30" s="173"/>
      <c r="J30" s="173"/>
      <c r="K30" s="173"/>
      <c r="L30" s="71">
        <f t="shared" si="2"/>
        <v>0</v>
      </c>
      <c r="N30" s="168">
        <f t="shared" si="3"/>
        <v>0</v>
      </c>
      <c r="O30" s="170"/>
      <c r="P30" s="169">
        <f t="shared" si="4"/>
        <v>0</v>
      </c>
    </row>
    <row r="31" spans="1:16" x14ac:dyDescent="0.25">
      <c r="A31" s="357" t="s">
        <v>181</v>
      </c>
      <c r="B31" s="99" t="s">
        <v>182</v>
      </c>
      <c r="C31" s="99" t="s">
        <v>15</v>
      </c>
      <c r="D31" s="236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1" s="244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1" s="245">
        <v>180</v>
      </c>
      <c r="G31" s="246" t="e">
        <f t="shared" si="0"/>
        <v>#REF!</v>
      </c>
      <c r="H31" s="23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1" s="161">
        <v>180</v>
      </c>
      <c r="J31" s="161" t="e">
        <f>+H31*I31</f>
        <v>#REF!</v>
      </c>
      <c r="K31" s="24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1" s="71" t="e">
        <f t="shared" si="2"/>
        <v>#REF!</v>
      </c>
      <c r="N31" s="168" t="e">
        <f t="shared" si="3"/>
        <v>#REF!</v>
      </c>
      <c r="O31" s="165">
        <v>180</v>
      </c>
      <c r="P31" s="169" t="e">
        <f t="shared" si="4"/>
        <v>#REF!</v>
      </c>
    </row>
    <row r="32" spans="1:16" x14ac:dyDescent="0.25">
      <c r="A32" s="357"/>
      <c r="B32" s="99" t="s">
        <v>183</v>
      </c>
      <c r="C32" s="99" t="s">
        <v>15</v>
      </c>
      <c r="D32" s="236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2" s="237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2" s="161">
        <v>300</v>
      </c>
      <c r="G32" s="238" t="e">
        <f t="shared" si="0"/>
        <v>#REF!</v>
      </c>
      <c r="H32" s="23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2" s="161">
        <v>300</v>
      </c>
      <c r="J32" s="161" t="e">
        <f t="shared" si="1"/>
        <v>#REF!</v>
      </c>
      <c r="K32" s="24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2" s="71" t="e">
        <f t="shared" si="2"/>
        <v>#REF!</v>
      </c>
      <c r="N32" s="168" t="e">
        <f t="shared" si="3"/>
        <v>#REF!</v>
      </c>
      <c r="O32" s="165">
        <v>300</v>
      </c>
      <c r="P32" s="169" t="e">
        <f t="shared" si="4"/>
        <v>#REF!</v>
      </c>
    </row>
    <row r="33" spans="1:16" x14ac:dyDescent="0.25">
      <c r="A33" s="337" t="s">
        <v>184</v>
      </c>
      <c r="B33" s="128" t="s">
        <v>185</v>
      </c>
      <c r="C33" s="128" t="s">
        <v>15</v>
      </c>
      <c r="D33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3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3" s="150">
        <v>456</v>
      </c>
      <c r="G33" s="151" t="e">
        <f t="shared" si="0"/>
        <v>#REF!</v>
      </c>
      <c r="H33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3" s="150">
        <v>456</v>
      </c>
      <c r="J33" s="150" t="e">
        <f t="shared" si="1"/>
        <v>#REF!</v>
      </c>
      <c r="K33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3" s="71" t="e">
        <f t="shared" si="2"/>
        <v>#REF!</v>
      </c>
      <c r="N33" s="168" t="e">
        <f t="shared" si="3"/>
        <v>#REF!</v>
      </c>
      <c r="O33" s="165">
        <v>456</v>
      </c>
      <c r="P33" s="169" t="e">
        <f t="shared" si="4"/>
        <v>#REF!</v>
      </c>
    </row>
    <row r="34" spans="1:16" x14ac:dyDescent="0.25">
      <c r="A34" s="337"/>
      <c r="B34" s="155" t="s">
        <v>186</v>
      </c>
      <c r="C34" s="129" t="s">
        <v>15</v>
      </c>
      <c r="D34" s="148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4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4" s="150">
        <v>780</v>
      </c>
      <c r="G34" s="151" t="e">
        <f t="shared" si="0"/>
        <v>#REF!</v>
      </c>
      <c r="H34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4" s="150">
        <v>780</v>
      </c>
      <c r="J34" s="150" t="e">
        <f t="shared" si="1"/>
        <v>#REF!</v>
      </c>
      <c r="K34" s="223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4" s="71" t="e">
        <f t="shared" si="2"/>
        <v>#REF!</v>
      </c>
      <c r="N34" s="168" t="e">
        <f t="shared" si="3"/>
        <v>#REF!</v>
      </c>
      <c r="O34" s="165">
        <v>780</v>
      </c>
      <c r="P34" s="169" t="e">
        <f t="shared" si="4"/>
        <v>#REF!</v>
      </c>
    </row>
    <row r="35" spans="1:16" x14ac:dyDescent="0.25">
      <c r="A35" s="358" t="s">
        <v>187</v>
      </c>
      <c r="B35" s="98" t="s">
        <v>188</v>
      </c>
      <c r="C35" s="147" t="s">
        <v>15</v>
      </c>
      <c r="D35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35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5" s="150">
        <v>900</v>
      </c>
      <c r="G35" s="151" t="e">
        <f t="shared" si="0"/>
        <v>#REF!</v>
      </c>
      <c r="H35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5" s="150">
        <v>900</v>
      </c>
      <c r="J35" s="150" t="e">
        <f>+H35*I35</f>
        <v>#REF!</v>
      </c>
      <c r="K35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5" s="71" t="e">
        <f t="shared" si="2"/>
        <v>#REF!</v>
      </c>
      <c r="N35" s="168" t="e">
        <f t="shared" si="3"/>
        <v>#REF!</v>
      </c>
      <c r="O35" s="165">
        <v>900</v>
      </c>
      <c r="P35" s="169" t="e">
        <f t="shared" si="4"/>
        <v>#REF!</v>
      </c>
    </row>
    <row r="36" spans="1:16" x14ac:dyDescent="0.25">
      <c r="A36" s="359"/>
      <c r="B36" s="99" t="s">
        <v>189</v>
      </c>
      <c r="C36" s="147" t="s">
        <v>15</v>
      </c>
      <c r="D36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36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6" s="150">
        <v>450</v>
      </c>
      <c r="G36" s="151" t="e">
        <f t="shared" si="0"/>
        <v>#REF!</v>
      </c>
      <c r="H36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6" s="150">
        <v>450</v>
      </c>
      <c r="J36" s="150" t="e">
        <f t="shared" ref="J36:J49" si="5">+H36*I36</f>
        <v>#REF!</v>
      </c>
      <c r="K36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6" s="71" t="e">
        <f t="shared" si="2"/>
        <v>#REF!</v>
      </c>
      <c r="N36" s="168" t="e">
        <f t="shared" si="3"/>
        <v>#REF!</v>
      </c>
      <c r="O36" s="165">
        <v>450</v>
      </c>
      <c r="P36" s="169" t="e">
        <f t="shared" si="4"/>
        <v>#REF!</v>
      </c>
    </row>
    <row r="37" spans="1:16" x14ac:dyDescent="0.25">
      <c r="A37" s="359"/>
      <c r="B37" s="99" t="s">
        <v>190</v>
      </c>
      <c r="C37" s="147" t="s">
        <v>15</v>
      </c>
      <c r="D37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37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7" s="150">
        <v>408</v>
      </c>
      <c r="G37" s="151" t="e">
        <f t="shared" si="0"/>
        <v>#REF!</v>
      </c>
      <c r="H37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7" s="150">
        <v>408</v>
      </c>
      <c r="J37" s="150" t="e">
        <f t="shared" si="5"/>
        <v>#REF!</v>
      </c>
      <c r="K37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7" s="71" t="e">
        <f t="shared" si="2"/>
        <v>#REF!</v>
      </c>
      <c r="N37" s="168" t="e">
        <f t="shared" si="3"/>
        <v>#REF!</v>
      </c>
      <c r="O37" s="165">
        <v>408</v>
      </c>
      <c r="P37" s="169" t="e">
        <f t="shared" si="4"/>
        <v>#REF!</v>
      </c>
    </row>
    <row r="38" spans="1:16" x14ac:dyDescent="0.25">
      <c r="A38" s="359"/>
      <c r="B38" s="117" t="s">
        <v>191</v>
      </c>
      <c r="C38" s="147" t="s">
        <v>35</v>
      </c>
      <c r="D38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38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8" s="150">
        <v>10</v>
      </c>
      <c r="G38" s="151" t="e">
        <f t="shared" si="0"/>
        <v>#REF!</v>
      </c>
      <c r="H38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8" s="150">
        <v>10</v>
      </c>
      <c r="J38" s="150" t="e">
        <f t="shared" si="5"/>
        <v>#REF!</v>
      </c>
      <c r="K38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8" s="71" t="e">
        <f t="shared" si="2"/>
        <v>#REF!</v>
      </c>
      <c r="N38" s="168" t="e">
        <f t="shared" si="3"/>
        <v>#REF!</v>
      </c>
      <c r="O38" s="165">
        <v>10</v>
      </c>
      <c r="P38" s="169" t="e">
        <f t="shared" si="4"/>
        <v>#REF!</v>
      </c>
    </row>
    <row r="39" spans="1:16" x14ac:dyDescent="0.25">
      <c r="A39" s="360"/>
      <c r="B39" s="99" t="s">
        <v>192</v>
      </c>
      <c r="C39" s="147" t="s">
        <v>35</v>
      </c>
      <c r="D39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39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39" s="150">
        <v>7.5</v>
      </c>
      <c r="G39" s="151" t="e">
        <f t="shared" si="0"/>
        <v>#REF!</v>
      </c>
      <c r="H39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39" s="150">
        <v>7.5</v>
      </c>
      <c r="J39" s="150" t="e">
        <f t="shared" si="5"/>
        <v>#REF!</v>
      </c>
      <c r="K39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39" s="71" t="e">
        <f t="shared" si="2"/>
        <v>#REF!</v>
      </c>
      <c r="N39" s="168" t="e">
        <f t="shared" si="3"/>
        <v>#REF!</v>
      </c>
      <c r="O39" s="165">
        <v>7.5</v>
      </c>
      <c r="P39" s="169" t="e">
        <f t="shared" si="4"/>
        <v>#REF!</v>
      </c>
    </row>
    <row r="40" spans="1:16" x14ac:dyDescent="0.25">
      <c r="A40" s="358" t="s">
        <v>193</v>
      </c>
      <c r="B40" s="98" t="s">
        <v>194</v>
      </c>
      <c r="C40" s="147" t="s">
        <v>15</v>
      </c>
      <c r="D40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0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0" s="150">
        <v>400</v>
      </c>
      <c r="G40" s="151" t="e">
        <f t="shared" si="0"/>
        <v>#REF!</v>
      </c>
      <c r="H40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0" s="150">
        <v>400</v>
      </c>
      <c r="J40" s="150" t="e">
        <f t="shared" si="5"/>
        <v>#REF!</v>
      </c>
      <c r="K40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0" s="71" t="e">
        <f t="shared" si="2"/>
        <v>#REF!</v>
      </c>
      <c r="N40" s="168" t="e">
        <f t="shared" si="3"/>
        <v>#REF!</v>
      </c>
      <c r="O40" s="165">
        <v>400</v>
      </c>
      <c r="P40" s="169" t="e">
        <f t="shared" si="4"/>
        <v>#REF!</v>
      </c>
    </row>
    <row r="41" spans="1:16" x14ac:dyDescent="0.25">
      <c r="A41" s="361"/>
      <c r="B41" s="98" t="s">
        <v>195</v>
      </c>
      <c r="C41" s="147" t="s">
        <v>15</v>
      </c>
      <c r="D41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1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1" s="150">
        <v>300</v>
      </c>
      <c r="G41" s="151" t="e">
        <f t="shared" si="0"/>
        <v>#REF!</v>
      </c>
      <c r="H41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1" s="150">
        <v>300</v>
      </c>
      <c r="J41" s="150" t="e">
        <f t="shared" si="5"/>
        <v>#REF!</v>
      </c>
      <c r="K41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1" s="71" t="e">
        <f t="shared" si="2"/>
        <v>#REF!</v>
      </c>
      <c r="N41" s="168" t="e">
        <f t="shared" si="3"/>
        <v>#REF!</v>
      </c>
      <c r="O41" s="165">
        <v>300</v>
      </c>
      <c r="P41" s="169" t="e">
        <f t="shared" si="4"/>
        <v>#REF!</v>
      </c>
    </row>
    <row r="42" spans="1:16" x14ac:dyDescent="0.25">
      <c r="A42" s="153"/>
      <c r="B42" s="154"/>
      <c r="C42" s="155"/>
      <c r="D42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2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2" s="150"/>
      <c r="G42" s="151" t="e">
        <f t="shared" si="0"/>
        <v>#REF!</v>
      </c>
      <c r="H42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2" s="150"/>
      <c r="J42" s="150" t="e">
        <f t="shared" si="5"/>
        <v>#REF!</v>
      </c>
      <c r="K42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2" s="71" t="e">
        <f t="shared" si="2"/>
        <v>#REF!</v>
      </c>
      <c r="N42" s="168" t="e">
        <f t="shared" si="3"/>
        <v>#REF!</v>
      </c>
      <c r="O42" s="165"/>
      <c r="P42" s="169" t="e">
        <f t="shared" si="4"/>
        <v>#REF!</v>
      </c>
    </row>
    <row r="43" spans="1:16" x14ac:dyDescent="0.25">
      <c r="A43" s="357" t="s">
        <v>196</v>
      </c>
      <c r="B43" s="98" t="s">
        <v>197</v>
      </c>
      <c r="C43" s="156" t="s">
        <v>198</v>
      </c>
      <c r="D43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3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3" s="150">
        <v>8.44</v>
      </c>
      <c r="G43" s="151" t="e">
        <f>+E43*F43</f>
        <v>#REF!</v>
      </c>
      <c r="H43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3" s="150">
        <v>8.44</v>
      </c>
      <c r="J43" s="150" t="e">
        <f t="shared" si="5"/>
        <v>#REF!</v>
      </c>
      <c r="K43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3" s="71" t="e">
        <f t="shared" si="2"/>
        <v>#REF!</v>
      </c>
      <c r="N43" s="168" t="e">
        <f t="shared" si="3"/>
        <v>#REF!</v>
      </c>
      <c r="O43" s="165">
        <v>8.44</v>
      </c>
      <c r="P43" s="169" t="e">
        <f t="shared" si="4"/>
        <v>#REF!</v>
      </c>
    </row>
    <row r="44" spans="1:16" x14ac:dyDescent="0.25">
      <c r="A44" s="357"/>
      <c r="B44" s="97"/>
      <c r="C44" s="157"/>
      <c r="D44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4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4" s="150"/>
      <c r="G44" s="151" t="e">
        <f t="shared" si="0"/>
        <v>#REF!</v>
      </c>
      <c r="H44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4" s="150"/>
      <c r="J44" s="150" t="e">
        <f t="shared" si="5"/>
        <v>#REF!</v>
      </c>
      <c r="K44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4" s="71" t="e">
        <f t="shared" si="2"/>
        <v>#REF!</v>
      </c>
      <c r="N44" s="168" t="e">
        <f t="shared" si="3"/>
        <v>#REF!</v>
      </c>
      <c r="O44" s="165"/>
      <c r="P44" s="169" t="e">
        <f t="shared" si="4"/>
        <v>#REF!</v>
      </c>
    </row>
    <row r="45" spans="1:16" ht="36" x14ac:dyDescent="0.25">
      <c r="A45" s="158" t="s">
        <v>199</v>
      </c>
      <c r="B45" s="128" t="s">
        <v>199</v>
      </c>
      <c r="C45" s="129" t="s">
        <v>198</v>
      </c>
      <c r="D45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5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5" s="150">
        <v>8.6999999999999993</v>
      </c>
      <c r="G45" s="151" t="e">
        <f t="shared" si="0"/>
        <v>#REF!</v>
      </c>
      <c r="H45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5" s="150">
        <v>8.6999999999999993</v>
      </c>
      <c r="J45" s="150" t="e">
        <f t="shared" si="5"/>
        <v>#REF!</v>
      </c>
      <c r="K45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5" s="71" t="e">
        <f t="shared" si="2"/>
        <v>#REF!</v>
      </c>
      <c r="N45" s="168" t="e">
        <f t="shared" si="3"/>
        <v>#REF!</v>
      </c>
      <c r="O45" s="165">
        <v>8.6999999999999993</v>
      </c>
      <c r="P45" s="169" t="e">
        <f t="shared" si="4"/>
        <v>#REF!</v>
      </c>
    </row>
    <row r="46" spans="1:16" x14ac:dyDescent="0.25">
      <c r="A46" s="336" t="s">
        <v>200</v>
      </c>
      <c r="B46" s="159" t="s">
        <v>201</v>
      </c>
      <c r="C46" s="129" t="s">
        <v>15</v>
      </c>
      <c r="D46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6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6" s="160">
        <v>408</v>
      </c>
      <c r="G46" s="151" t="e">
        <f t="shared" si="0"/>
        <v>#REF!</v>
      </c>
      <c r="H46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6" s="160">
        <v>408</v>
      </c>
      <c r="J46" s="150" t="e">
        <f t="shared" si="5"/>
        <v>#REF!</v>
      </c>
      <c r="K46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6" s="71" t="e">
        <f t="shared" si="2"/>
        <v>#REF!</v>
      </c>
      <c r="N46" s="168" t="e">
        <f t="shared" si="3"/>
        <v>#REF!</v>
      </c>
      <c r="O46" s="165">
        <v>408</v>
      </c>
      <c r="P46" s="169" t="e">
        <f t="shared" si="4"/>
        <v>#REF!</v>
      </c>
    </row>
    <row r="47" spans="1:16" ht="24.75" x14ac:dyDescent="0.25">
      <c r="A47" s="337"/>
      <c r="B47" s="159" t="s">
        <v>202</v>
      </c>
      <c r="C47" s="129" t="s">
        <v>15</v>
      </c>
      <c r="D47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7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7" s="161">
        <v>408</v>
      </c>
      <c r="G47" s="151" t="e">
        <f t="shared" si="0"/>
        <v>#REF!</v>
      </c>
      <c r="H47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7" s="161">
        <v>408</v>
      </c>
      <c r="J47" s="150" t="e">
        <f t="shared" si="5"/>
        <v>#REF!</v>
      </c>
      <c r="K47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7" s="71" t="e">
        <f t="shared" si="2"/>
        <v>#REF!</v>
      </c>
      <c r="N47" s="168" t="e">
        <f t="shared" si="3"/>
        <v>#REF!</v>
      </c>
      <c r="O47" s="165">
        <v>408</v>
      </c>
      <c r="P47" s="169" t="e">
        <f t="shared" si="4"/>
        <v>#REF!</v>
      </c>
    </row>
    <row r="48" spans="1:16" x14ac:dyDescent="0.25">
      <c r="A48" s="338"/>
      <c r="B48" s="159" t="s">
        <v>203</v>
      </c>
      <c r="C48" s="129" t="s">
        <v>15</v>
      </c>
      <c r="D48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8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8" s="162">
        <v>588</v>
      </c>
      <c r="G48" s="151" t="e">
        <f t="shared" si="0"/>
        <v>#REF!</v>
      </c>
      <c r="H48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8" s="161">
        <v>588</v>
      </c>
      <c r="J48" s="150" t="e">
        <f t="shared" si="5"/>
        <v>#REF!</v>
      </c>
      <c r="K48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8" s="71" t="e">
        <f t="shared" si="2"/>
        <v>#REF!</v>
      </c>
      <c r="N48" s="168" t="e">
        <f t="shared" si="3"/>
        <v>#REF!</v>
      </c>
      <c r="O48" s="165">
        <v>588</v>
      </c>
      <c r="P48" s="169" t="e">
        <f t="shared" si="4"/>
        <v>#REF!</v>
      </c>
    </row>
    <row r="49" spans="1:16" x14ac:dyDescent="0.25">
      <c r="A49" s="163" t="s">
        <v>204</v>
      </c>
      <c r="B49" s="163" t="s">
        <v>204</v>
      </c>
      <c r="C49" s="163" t="s">
        <v>205</v>
      </c>
      <c r="D49" s="148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E49" s="1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49" s="161">
        <v>10</v>
      </c>
      <c r="G49" s="151" t="e">
        <f t="shared" si="0"/>
        <v>#REF!</v>
      </c>
      <c r="H49" s="152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I49" s="150">
        <v>10</v>
      </c>
      <c r="J49" s="150" t="e">
        <f t="shared" si="5"/>
        <v>#REF!</v>
      </c>
      <c r="K49" s="15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L49" s="71" t="e">
        <f t="shared" si="2"/>
        <v>#REF!</v>
      </c>
      <c r="N49" s="168" t="e">
        <f t="shared" si="3"/>
        <v>#REF!</v>
      </c>
      <c r="O49" s="165">
        <v>10</v>
      </c>
      <c r="P49" s="169" t="e">
        <f t="shared" si="4"/>
        <v>#REF!</v>
      </c>
    </row>
    <row r="50" spans="1:16" x14ac:dyDescent="0.25">
      <c r="A50" s="69"/>
      <c r="B50" s="69"/>
      <c r="C50" s="69"/>
      <c r="D50" s="69"/>
      <c r="E50" s="88"/>
      <c r="F50" s="73"/>
      <c r="G50" s="89"/>
      <c r="H50" s="73"/>
      <c r="I50" s="73"/>
      <c r="J50" s="96"/>
      <c r="K50" s="69"/>
      <c r="L50" s="68"/>
      <c r="N50" s="136"/>
      <c r="O50" s="135"/>
      <c r="P50" s="134"/>
    </row>
    <row r="51" spans="1:16" x14ac:dyDescent="0.25">
      <c r="A51" s="69"/>
      <c r="B51" s="69"/>
      <c r="C51" s="69"/>
      <c r="D51" s="69"/>
      <c r="E51" s="88"/>
      <c r="F51" s="73"/>
      <c r="G51" s="90" t="e">
        <f>+SUM(G31:G49,G7:G29)</f>
        <v>#REF!</v>
      </c>
      <c r="H51" s="74"/>
      <c r="I51" s="75" t="s">
        <v>206</v>
      </c>
      <c r="J51" s="76" t="e">
        <f>+SUM(J7:J29)</f>
        <v>#REF!</v>
      </c>
      <c r="K51" s="77"/>
      <c r="L51" s="351" t="s">
        <v>207</v>
      </c>
      <c r="N51" s="136"/>
      <c r="O51" s="135"/>
      <c r="P51" s="134" t="e">
        <f>+SUM(P7:P29)</f>
        <v>#REF!</v>
      </c>
    </row>
    <row r="52" spans="1:16" x14ac:dyDescent="0.25">
      <c r="A52" s="69"/>
      <c r="B52" s="69"/>
      <c r="C52" s="72" t="e">
        <f>+SUM(J31:J49)</f>
        <v>#REF!</v>
      </c>
      <c r="D52" s="69"/>
      <c r="E52" s="91"/>
      <c r="F52" s="82"/>
      <c r="G52" s="92"/>
      <c r="H52" s="69"/>
      <c r="I52" s="78"/>
      <c r="J52" s="69"/>
      <c r="K52" s="69"/>
      <c r="L52" s="352"/>
      <c r="N52" s="136"/>
      <c r="O52" s="135"/>
      <c r="P52" s="134"/>
    </row>
    <row r="53" spans="1:16" x14ac:dyDescent="0.25">
      <c r="A53" s="69"/>
      <c r="B53" s="69"/>
      <c r="C53" s="69"/>
      <c r="D53" s="69"/>
      <c r="E53" s="69"/>
      <c r="F53" s="69"/>
      <c r="G53" s="69"/>
      <c r="H53" s="69"/>
      <c r="I53" s="78" t="s">
        <v>208</v>
      </c>
      <c r="J53" s="79" t="e">
        <f>+J51*1.3</f>
        <v>#REF!</v>
      </c>
      <c r="K53" s="69"/>
      <c r="L53" s="352"/>
      <c r="N53" s="136"/>
      <c r="O53" s="135"/>
      <c r="P53" s="134"/>
    </row>
    <row r="54" spans="1:16" x14ac:dyDescent="0.25">
      <c r="A54" s="69"/>
      <c r="B54" s="69"/>
      <c r="C54" s="69"/>
      <c r="D54" s="69"/>
      <c r="E54" s="69"/>
      <c r="F54" s="69"/>
      <c r="G54" s="69"/>
      <c r="H54" s="69"/>
      <c r="I54" s="80" t="s">
        <v>209</v>
      </c>
      <c r="J54" s="81" t="e">
        <f>+J53*3</f>
        <v>#REF!</v>
      </c>
      <c r="K54" s="82"/>
      <c r="L54" s="353"/>
      <c r="N54" s="136"/>
      <c r="O54" s="135"/>
      <c r="P54" s="134"/>
    </row>
    <row r="55" spans="1:16" x14ac:dyDescent="0.25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N55" s="136"/>
      <c r="O55" s="135"/>
      <c r="P55" s="134"/>
    </row>
    <row r="56" spans="1:16" x14ac:dyDescent="0.25">
      <c r="A56" s="69"/>
      <c r="B56" s="69"/>
      <c r="C56" s="69"/>
      <c r="D56" s="69"/>
      <c r="E56" s="69"/>
      <c r="F56" s="69"/>
      <c r="G56" s="69"/>
      <c r="H56" s="69"/>
      <c r="I56" s="83"/>
      <c r="J56" s="84" t="e">
        <f>+SUM(J7:J29,J31:J49)</f>
        <v>#REF!</v>
      </c>
      <c r="K56" s="85"/>
      <c r="L56" s="354" t="s">
        <v>210</v>
      </c>
      <c r="N56" s="137"/>
      <c r="O56" s="138"/>
      <c r="P56" s="139" t="e">
        <f>+SUM(P7:P49)</f>
        <v>#REF!</v>
      </c>
    </row>
    <row r="57" spans="1:16" x14ac:dyDescent="0.25">
      <c r="A57" s="69"/>
      <c r="B57" s="69"/>
      <c r="C57" s="69"/>
      <c r="D57" s="69"/>
      <c r="E57" s="69"/>
      <c r="F57" s="69"/>
      <c r="G57" s="69"/>
      <c r="H57" s="69"/>
      <c r="I57" s="86"/>
      <c r="J57" s="69"/>
      <c r="K57" s="69"/>
      <c r="L57" s="355"/>
    </row>
    <row r="58" spans="1:16" x14ac:dyDescent="0.25">
      <c r="A58" s="69"/>
      <c r="B58" s="69"/>
      <c r="C58" s="69"/>
      <c r="D58" s="69"/>
      <c r="E58" s="69"/>
      <c r="F58" s="69"/>
      <c r="G58" s="69"/>
      <c r="H58" s="69"/>
      <c r="I58" s="78" t="s">
        <v>208</v>
      </c>
      <c r="J58" s="69" t="e">
        <f>+J56*1.3</f>
        <v>#REF!</v>
      </c>
      <c r="K58" s="69"/>
      <c r="L58" s="355"/>
    </row>
    <row r="59" spans="1:16" x14ac:dyDescent="0.25">
      <c r="A59" s="69"/>
      <c r="B59" s="69"/>
      <c r="C59" s="69"/>
      <c r="D59" s="69"/>
      <c r="E59" s="69"/>
      <c r="F59" s="69"/>
      <c r="G59" s="69"/>
      <c r="H59" s="69"/>
      <c r="I59" s="80" t="s">
        <v>209</v>
      </c>
      <c r="J59" s="82" t="e">
        <f>+J58*3</f>
        <v>#REF!</v>
      </c>
      <c r="K59" s="82"/>
      <c r="L59" s="356"/>
    </row>
  </sheetData>
  <mergeCells count="20">
    <mergeCell ref="A46:A48"/>
    <mergeCell ref="L51:L54"/>
    <mergeCell ref="L56:L59"/>
    <mergeCell ref="A31:A32"/>
    <mergeCell ref="A33:A34"/>
    <mergeCell ref="A35:A39"/>
    <mergeCell ref="A40:A41"/>
    <mergeCell ref="A43:A44"/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5" x14ac:dyDescent="0.25"/>
  <cols>
    <col min="1" max="1" width="28.5703125" customWidth="1"/>
    <col min="2" max="2" width="71.28515625" bestFit="1" customWidth="1"/>
    <col min="3" max="3" width="16.28515625" customWidth="1"/>
    <col min="4" max="4" width="20.42578125" customWidth="1"/>
    <col min="5" max="5" width="16.140625" style="5" customWidth="1"/>
    <col min="6" max="6" width="17.85546875" style="5" customWidth="1"/>
    <col min="7" max="7" width="11.85546875" customWidth="1"/>
    <col min="8" max="8" width="9.140625" style="11"/>
    <col min="10" max="11" width="33.85546875" customWidth="1"/>
  </cols>
  <sheetData>
    <row r="1" spans="1:8" ht="19.5" customHeight="1" x14ac:dyDescent="0.25">
      <c r="A1" s="365" t="s">
        <v>143</v>
      </c>
      <c r="B1" s="365"/>
      <c r="C1" s="365"/>
      <c r="D1" s="365"/>
      <c r="E1" s="365"/>
      <c r="F1" s="365"/>
      <c r="G1" s="365"/>
    </row>
    <row r="2" spans="1:8" ht="15.75" thickBot="1" x14ac:dyDescent="0.3">
      <c r="A2" s="3"/>
      <c r="B2" s="3"/>
      <c r="C2" s="3"/>
      <c r="D2" s="366"/>
      <c r="E2" s="366"/>
      <c r="F2" s="366"/>
      <c r="G2" s="366"/>
    </row>
    <row r="3" spans="1:8" ht="15" customHeight="1" x14ac:dyDescent="0.25">
      <c r="A3" s="367" t="s">
        <v>149</v>
      </c>
      <c r="B3" s="370" t="s">
        <v>150</v>
      </c>
      <c r="C3" s="373" t="s">
        <v>151</v>
      </c>
      <c r="D3" s="376" t="s">
        <v>144</v>
      </c>
      <c r="E3" s="377"/>
      <c r="F3" s="377"/>
      <c r="G3" s="378"/>
    </row>
    <row r="4" spans="1:8" ht="15.75" customHeight="1" x14ac:dyDescent="0.25">
      <c r="A4" s="368"/>
      <c r="B4" s="371"/>
      <c r="C4" s="374"/>
      <c r="D4" s="379" t="s">
        <v>152</v>
      </c>
      <c r="E4" s="382" t="s">
        <v>145</v>
      </c>
      <c r="F4" s="382"/>
      <c r="G4" s="383" t="s">
        <v>146</v>
      </c>
    </row>
    <row r="5" spans="1:8" ht="42.6" customHeight="1" x14ac:dyDescent="0.25">
      <c r="A5" s="368"/>
      <c r="B5" s="371"/>
      <c r="C5" s="374"/>
      <c r="D5" s="380"/>
      <c r="E5" s="60" t="s">
        <v>147</v>
      </c>
      <c r="F5" s="60" t="s">
        <v>148</v>
      </c>
      <c r="G5" s="384"/>
    </row>
    <row r="6" spans="1:8" ht="29.25" customHeight="1" x14ac:dyDescent="0.25">
      <c r="A6" s="369"/>
      <c r="B6" s="372"/>
      <c r="C6" s="375"/>
      <c r="D6" s="381"/>
      <c r="E6" s="61" t="s">
        <v>153</v>
      </c>
      <c r="F6" s="61" t="s">
        <v>153</v>
      </c>
      <c r="G6" s="25" t="s">
        <v>153</v>
      </c>
    </row>
    <row r="7" spans="1:8" ht="28.5" x14ac:dyDescent="0.25">
      <c r="A7" s="362" t="s">
        <v>161</v>
      </c>
      <c r="B7" s="7" t="s">
        <v>162</v>
      </c>
      <c r="C7" s="8" t="s">
        <v>15</v>
      </c>
      <c r="D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7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7" s="12" t="e">
        <f>+D7-E7-G7-F7</f>
        <v>#REF!</v>
      </c>
    </row>
    <row r="8" spans="1:8" ht="28.5" x14ac:dyDescent="0.25">
      <c r="A8" s="363"/>
      <c r="B8" s="2" t="s">
        <v>24</v>
      </c>
      <c r="C8" s="1" t="s">
        <v>15</v>
      </c>
      <c r="D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8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8" s="12" t="e">
        <f t="shared" ref="H8:H41" si="0">+D8-E8-G8-F8</f>
        <v>#REF!</v>
      </c>
    </row>
    <row r="9" spans="1:8" ht="22.5" customHeight="1" x14ac:dyDescent="0.25">
      <c r="A9" s="364" t="s">
        <v>163</v>
      </c>
      <c r="B9" s="2" t="s">
        <v>164</v>
      </c>
      <c r="C9" s="1" t="s">
        <v>15</v>
      </c>
      <c r="D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9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9" s="12" t="e">
        <f t="shared" si="0"/>
        <v>#REF!</v>
      </c>
    </row>
    <row r="10" spans="1:8" x14ac:dyDescent="0.25">
      <c r="A10" s="363"/>
      <c r="B10" s="2" t="s">
        <v>164</v>
      </c>
      <c r="C10" s="1" t="s">
        <v>27</v>
      </c>
      <c r="D1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0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0" s="12" t="e">
        <f t="shared" si="0"/>
        <v>#REF!</v>
      </c>
    </row>
    <row r="11" spans="1:8" ht="15" customHeight="1" x14ac:dyDescent="0.25">
      <c r="A11" s="364" t="s">
        <v>166</v>
      </c>
      <c r="B11" s="2" t="s">
        <v>164</v>
      </c>
      <c r="C11" s="1" t="s">
        <v>15</v>
      </c>
      <c r="D1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1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1" s="12" t="e">
        <f t="shared" si="0"/>
        <v>#REF!</v>
      </c>
    </row>
    <row r="12" spans="1:8" x14ac:dyDescent="0.25">
      <c r="A12" s="363"/>
      <c r="B12" s="2" t="s">
        <v>164</v>
      </c>
      <c r="C12" s="1" t="s">
        <v>27</v>
      </c>
      <c r="D1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2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2" s="12" t="e">
        <f t="shared" si="0"/>
        <v>#REF!</v>
      </c>
    </row>
    <row r="13" spans="1:8" ht="15" customHeight="1" x14ac:dyDescent="0.25">
      <c r="A13" s="364" t="s">
        <v>167</v>
      </c>
      <c r="B13" s="2" t="s">
        <v>164</v>
      </c>
      <c r="C13" s="1" t="s">
        <v>15</v>
      </c>
      <c r="D1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3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3" s="12" t="e">
        <f t="shared" si="0"/>
        <v>#REF!</v>
      </c>
    </row>
    <row r="14" spans="1:8" x14ac:dyDescent="0.25">
      <c r="A14" s="363"/>
      <c r="B14" s="2" t="s">
        <v>164</v>
      </c>
      <c r="C14" s="1" t="s">
        <v>27</v>
      </c>
      <c r="D1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4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4" s="12" t="e">
        <f t="shared" si="0"/>
        <v>#REF!</v>
      </c>
    </row>
    <row r="15" spans="1:8" ht="42.75" x14ac:dyDescent="0.25">
      <c r="A15" s="6" t="s">
        <v>168</v>
      </c>
      <c r="B15" s="6" t="s">
        <v>168</v>
      </c>
      <c r="C15" s="1" t="s">
        <v>15</v>
      </c>
      <c r="D1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5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5" s="12" t="e">
        <f t="shared" si="0"/>
        <v>#REF!</v>
      </c>
    </row>
    <row r="16" spans="1:8" ht="15.75" customHeight="1" x14ac:dyDescent="0.25">
      <c r="A16" s="2" t="s">
        <v>169</v>
      </c>
      <c r="B16" s="2" t="s">
        <v>170</v>
      </c>
      <c r="C16" s="1" t="s">
        <v>15</v>
      </c>
      <c r="D1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6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6" s="12" t="e">
        <f t="shared" si="0"/>
        <v>#REF!</v>
      </c>
    </row>
    <row r="17" spans="1:13" ht="28.5" customHeight="1" x14ac:dyDescent="0.25">
      <c r="A17" s="364" t="s">
        <v>171</v>
      </c>
      <c r="B17" s="2" t="s">
        <v>172</v>
      </c>
      <c r="C17" s="1" t="s">
        <v>27</v>
      </c>
      <c r="D1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7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7" s="12" t="e">
        <f t="shared" si="0"/>
        <v>#REF!</v>
      </c>
    </row>
    <row r="18" spans="1:13" ht="43.5" x14ac:dyDescent="0.25">
      <c r="A18" s="362"/>
      <c r="B18" s="2" t="s">
        <v>211</v>
      </c>
      <c r="C18" s="1" t="s">
        <v>174</v>
      </c>
      <c r="D1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8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8" s="12" t="e">
        <f t="shared" si="0"/>
        <v>#REF!</v>
      </c>
    </row>
    <row r="19" spans="1:13" ht="28.5" x14ac:dyDescent="0.25">
      <c r="A19" s="363"/>
      <c r="B19" s="2" t="s">
        <v>3</v>
      </c>
      <c r="C19" s="1" t="s">
        <v>32</v>
      </c>
      <c r="D1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1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19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1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19" s="12" t="e">
        <f t="shared" si="0"/>
        <v>#REF!</v>
      </c>
    </row>
    <row r="20" spans="1:13" ht="28.5" x14ac:dyDescent="0.25">
      <c r="A20" s="2" t="s">
        <v>19</v>
      </c>
      <c r="B20" s="2" t="s">
        <v>19</v>
      </c>
      <c r="C20" s="1" t="s">
        <v>15</v>
      </c>
      <c r="D2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0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0" s="12" t="e">
        <f t="shared" si="0"/>
        <v>#REF!</v>
      </c>
    </row>
    <row r="21" spans="1:13" x14ac:dyDescent="0.25">
      <c r="A21" s="247" t="s">
        <v>20</v>
      </c>
      <c r="B21" s="247" t="s">
        <v>20</v>
      </c>
      <c r="C21" s="248" t="s">
        <v>21</v>
      </c>
      <c r="D2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1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1" s="12" t="e">
        <f t="shared" si="0"/>
        <v>#REF!</v>
      </c>
    </row>
    <row r="22" spans="1:13" ht="28.5" x14ac:dyDescent="0.25">
      <c r="A22" s="249" t="s">
        <v>64</v>
      </c>
      <c r="B22" s="247" t="s">
        <v>64</v>
      </c>
      <c r="C22" s="248" t="s">
        <v>21</v>
      </c>
      <c r="D2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2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2" s="12" t="e">
        <f t="shared" si="0"/>
        <v>#REF!</v>
      </c>
    </row>
    <row r="23" spans="1:13" ht="28.5" x14ac:dyDescent="0.25">
      <c r="A23" s="249" t="s">
        <v>175</v>
      </c>
      <c r="B23" s="250" t="s">
        <v>34</v>
      </c>
      <c r="C23" s="251" t="s">
        <v>21</v>
      </c>
      <c r="D2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3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3" s="12" t="e">
        <f t="shared" si="0"/>
        <v>#REF!</v>
      </c>
    </row>
    <row r="24" spans="1:13" x14ac:dyDescent="0.25">
      <c r="A24" s="249" t="s">
        <v>176</v>
      </c>
      <c r="B24" s="247" t="s">
        <v>177</v>
      </c>
      <c r="C24" s="252" t="s">
        <v>15</v>
      </c>
      <c r="D2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4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4" s="12" t="e">
        <f t="shared" si="0"/>
        <v>#REF!</v>
      </c>
    </row>
    <row r="25" spans="1:13" ht="21.75" customHeight="1" x14ac:dyDescent="0.25">
      <c r="A25" s="43" t="s">
        <v>178</v>
      </c>
      <c r="B25" s="43" t="s">
        <v>7</v>
      </c>
      <c r="C25" s="44" t="s">
        <v>179</v>
      </c>
      <c r="D2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5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5" s="12" t="e">
        <f t="shared" si="0"/>
        <v>#REF!</v>
      </c>
      <c r="J25" s="43" t="s">
        <v>178</v>
      </c>
      <c r="K25" s="43" t="s">
        <v>7</v>
      </c>
      <c r="L25" s="44" t="s">
        <v>35</v>
      </c>
      <c r="M25" s="44" t="e">
        <f>+Anykščių!#REF!+Biržų!#REF!+#REF!+#REF!+Ignalinos!#REF!+#REF!+#REF!+#REF!+#REF!+#REF!+#REF!+#REF!+#REF!+#REF!+#REF!+Rokiškio!#REF!+#REF!+#REF!+#REF!+Švenčionėlių!#REF!+#REF!+#REF!+#REF!+Ukmergės!#REF!+#REF!</f>
        <v>#REF!</v>
      </c>
    </row>
    <row r="26" spans="1:13" ht="21.75" customHeight="1" x14ac:dyDescent="0.25">
      <c r="A26" s="43" t="s">
        <v>8</v>
      </c>
      <c r="B26" s="43" t="s">
        <v>9</v>
      </c>
      <c r="C26" s="44" t="s">
        <v>179</v>
      </c>
      <c r="D2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6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6" s="12" t="e">
        <f t="shared" si="0"/>
        <v>#REF!</v>
      </c>
      <c r="J26" s="43" t="s">
        <v>8</v>
      </c>
      <c r="K26" s="43" t="s">
        <v>9</v>
      </c>
      <c r="L26" s="44" t="s">
        <v>15</v>
      </c>
      <c r="M26" s="44" t="e">
        <f>+Anykščių!#REF!+Biržų!#REF!+#REF!+#REF!+Ignalinos!#REF!+#REF!+#REF!+#REF!+#REF!+#REF!+#REF!+#REF!+#REF!+#REF!+#REF!+Rokiškio!#REF!+#REF!+#REF!+#REF!+Švenčionėlių!#REF!+#REF!+#REF!+#REF!+Ukmergės!#REF!+#REF!</f>
        <v>#REF!</v>
      </c>
    </row>
    <row r="27" spans="1:13" ht="28.5" x14ac:dyDescent="0.25">
      <c r="A27" s="253" t="s">
        <v>8</v>
      </c>
      <c r="B27" s="254" t="s">
        <v>16</v>
      </c>
      <c r="C27" s="62" t="s">
        <v>15</v>
      </c>
      <c r="D2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7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7" s="12" t="e">
        <f t="shared" ref="H27" si="1">+D27-E27-G27-F27</f>
        <v>#REF!</v>
      </c>
    </row>
    <row r="28" spans="1:13" s="14" customFormat="1" x14ac:dyDescent="0.25">
      <c r="A28" s="41" t="s">
        <v>180</v>
      </c>
      <c r="B28" s="42"/>
      <c r="C28" s="42"/>
      <c r="D2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8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8" s="12"/>
    </row>
    <row r="29" spans="1:13" s="14" customFormat="1" x14ac:dyDescent="0.25">
      <c r="A29" s="385" t="s">
        <v>181</v>
      </c>
      <c r="B29" s="247" t="s">
        <v>182</v>
      </c>
      <c r="C29" s="252" t="s">
        <v>15</v>
      </c>
      <c r="D2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2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29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2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29" s="12" t="e">
        <f t="shared" si="0"/>
        <v>#REF!</v>
      </c>
    </row>
    <row r="30" spans="1:13" s="14" customFormat="1" x14ac:dyDescent="0.25">
      <c r="A30" s="386"/>
      <c r="B30" s="247" t="s">
        <v>183</v>
      </c>
      <c r="C30" s="252" t="s">
        <v>15</v>
      </c>
      <c r="D3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0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0" s="12" t="e">
        <f t="shared" si="0"/>
        <v>#REF!</v>
      </c>
    </row>
    <row r="31" spans="1:13" s="14" customFormat="1" x14ac:dyDescent="0.25">
      <c r="A31" s="385" t="s">
        <v>184</v>
      </c>
      <c r="B31" s="247" t="s">
        <v>185</v>
      </c>
      <c r="C31" s="252" t="s">
        <v>15</v>
      </c>
      <c r="D3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1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1" s="12" t="e">
        <f t="shared" si="0"/>
        <v>#REF!</v>
      </c>
    </row>
    <row r="32" spans="1:13" s="14" customFormat="1" x14ac:dyDescent="0.25">
      <c r="A32" s="386"/>
      <c r="B32" s="247" t="s">
        <v>186</v>
      </c>
      <c r="C32" s="252" t="s">
        <v>15</v>
      </c>
      <c r="D3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2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2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2" s="12" t="e">
        <f t="shared" si="0"/>
        <v>#REF!</v>
      </c>
    </row>
    <row r="33" spans="1:8" s="14" customFormat="1" ht="14.25" customHeight="1" x14ac:dyDescent="0.25">
      <c r="A33" s="385" t="s">
        <v>212</v>
      </c>
      <c r="B33" s="247" t="s">
        <v>187</v>
      </c>
      <c r="C33" s="252" t="s">
        <v>15</v>
      </c>
      <c r="D3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3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3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3" s="12" t="e">
        <f t="shared" si="0"/>
        <v>#REF!</v>
      </c>
    </row>
    <row r="34" spans="1:8" s="14" customFormat="1" x14ac:dyDescent="0.25">
      <c r="A34" s="386"/>
      <c r="B34" s="247" t="s">
        <v>193</v>
      </c>
      <c r="C34" s="252" t="s">
        <v>15</v>
      </c>
      <c r="D3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4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4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4" s="12" t="e">
        <f t="shared" si="0"/>
        <v>#REF!</v>
      </c>
    </row>
    <row r="35" spans="1:8" s="14" customFormat="1" x14ac:dyDescent="0.25">
      <c r="A35" s="249" t="s">
        <v>213</v>
      </c>
      <c r="B35" s="247" t="s">
        <v>213</v>
      </c>
      <c r="C35" s="252" t="s">
        <v>15</v>
      </c>
      <c r="D3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5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5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5" s="12" t="e">
        <f t="shared" si="0"/>
        <v>#REF!</v>
      </c>
    </row>
    <row r="36" spans="1:8" s="14" customFormat="1" x14ac:dyDescent="0.25">
      <c r="A36" s="249" t="s">
        <v>214</v>
      </c>
      <c r="B36" s="249" t="s">
        <v>214</v>
      </c>
      <c r="C36" s="248" t="s">
        <v>198</v>
      </c>
      <c r="D3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6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6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6" s="12" t="e">
        <f t="shared" si="0"/>
        <v>#REF!</v>
      </c>
    </row>
    <row r="37" spans="1:8" s="14" customFormat="1" ht="30" customHeight="1" x14ac:dyDescent="0.25">
      <c r="A37" s="249" t="s">
        <v>199</v>
      </c>
      <c r="B37" s="247" t="s">
        <v>199</v>
      </c>
      <c r="C37" s="252" t="s">
        <v>198</v>
      </c>
      <c r="D3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7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7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7" s="12" t="e">
        <f t="shared" si="0"/>
        <v>#REF!</v>
      </c>
    </row>
    <row r="38" spans="1:8" s="14" customFormat="1" ht="28.5" x14ac:dyDescent="0.25">
      <c r="A38" s="249" t="s">
        <v>200</v>
      </c>
      <c r="B38" s="66" t="s">
        <v>201</v>
      </c>
      <c r="C38" s="252" t="s">
        <v>15</v>
      </c>
      <c r="D3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8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8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8" s="12" t="e">
        <f t="shared" si="0"/>
        <v>#REF!</v>
      </c>
    </row>
    <row r="39" spans="1:8" s="14" customFormat="1" ht="29.25" x14ac:dyDescent="0.25">
      <c r="A39" s="249"/>
      <c r="B39" s="67" t="s">
        <v>202</v>
      </c>
      <c r="C39" s="252"/>
      <c r="D3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3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39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39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39" s="12"/>
    </row>
    <row r="40" spans="1:8" s="14" customFormat="1" x14ac:dyDescent="0.25">
      <c r="A40" s="249"/>
      <c r="B40" s="66" t="s">
        <v>203</v>
      </c>
      <c r="C40" s="252"/>
      <c r="D4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4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40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40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40" s="12"/>
    </row>
    <row r="41" spans="1:8" s="14" customFormat="1" x14ac:dyDescent="0.25">
      <c r="A41" s="255" t="s">
        <v>204</v>
      </c>
      <c r="B41" s="255" t="s">
        <v>204</v>
      </c>
      <c r="C41" s="256" t="s">
        <v>205</v>
      </c>
      <c r="D4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E4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F41" s="65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G41" s="4" t="e">
        <f>+Anykščių!#REF!+Biržų!#REF!+#REF!+#REF!+Ignalinos!#REF!+#REF!+#REF!+#REF!+#REF!+#REF!+#REF!+#REF!+#REF!+#REF!+#REF!+Rokiškio!#REF!+#REF!+#REF!+#REF!+Švenčionėlių!#REF!+#REF!+#REF!+#REF!+Ukmergės!#REF!+#REF!</f>
        <v>#REF!</v>
      </c>
      <c r="H41" s="12" t="e">
        <f t="shared" si="0"/>
        <v>#REF!</v>
      </c>
    </row>
    <row r="45" spans="1:8" ht="15.75" customHeight="1" x14ac:dyDescent="0.25">
      <c r="A45" s="257" t="s">
        <v>10</v>
      </c>
      <c r="B45" s="257" t="s">
        <v>11</v>
      </c>
      <c r="C45" s="391" t="s">
        <v>12</v>
      </c>
      <c r="D45" s="390" t="s">
        <v>37</v>
      </c>
    </row>
    <row r="46" spans="1:8" ht="47.25" customHeight="1" x14ac:dyDescent="0.25">
      <c r="A46" s="257">
        <v>1</v>
      </c>
      <c r="B46" s="258" t="s">
        <v>0</v>
      </c>
      <c r="C46" s="391"/>
      <c r="D46" s="390"/>
    </row>
    <row r="47" spans="1:8" x14ac:dyDescent="0.25">
      <c r="A47" s="387"/>
      <c r="B47" s="388"/>
      <c r="C47" s="388"/>
      <c r="D47" s="389"/>
    </row>
    <row r="48" spans="1:8" ht="25.5" x14ac:dyDescent="0.25">
      <c r="A48" s="15" t="s">
        <v>215</v>
      </c>
      <c r="B48" s="16" t="s">
        <v>14</v>
      </c>
      <c r="C48" s="15" t="s">
        <v>15</v>
      </c>
      <c r="D48" s="30" t="e">
        <f>+Anykščių!#REF!+Biržų!#REF!+#REF!+#REF!+Ignalinos!H5+#REF!+#REF!+#REF!+#REF!+#REF!+#REF!+#REF!+#REF!+#REF!+#REF!+Rokiškio!#REF!+#REF!+#REF!+#REF!+Švenčionėlių!#REF!+#REF!+#REF!+#REF!+Ukmergės!#REF!+#REF!</f>
        <v>#REF!</v>
      </c>
    </row>
    <row r="49" spans="1:5" x14ac:dyDescent="0.25">
      <c r="A49" s="15" t="s">
        <v>23</v>
      </c>
      <c r="B49" s="16" t="s">
        <v>17</v>
      </c>
      <c r="C49" s="15" t="s">
        <v>15</v>
      </c>
      <c r="D49" s="30" t="e">
        <f>+Anykščių!#REF!+Biržų!#REF!+#REF!+#REF!+Ignalinos!H7+#REF!+#REF!+#REF!+#REF!+#REF!+#REF!+#REF!+#REF!+#REF!+#REF!+Rokiškio!#REF!+#REF!+#REF!+#REF!+Švenčionėlių!#REF!+#REF!+#REF!+#REF!+Ukmergės!#REF!+#REF!</f>
        <v>#REF!</v>
      </c>
    </row>
    <row r="50" spans="1:5" x14ac:dyDescent="0.25">
      <c r="A50" s="15" t="s">
        <v>25</v>
      </c>
      <c r="B50" s="16" t="s">
        <v>18</v>
      </c>
      <c r="C50" s="15" t="s">
        <v>15</v>
      </c>
      <c r="D50" s="30" t="e">
        <f>+Anykščių!#REF!+Biržų!#REF!+#REF!+#REF!+Ignalinos!H8+#REF!+#REF!+#REF!+#REF!+#REF!+#REF!+#REF!+#REF!+#REF!+#REF!+Rokiškio!#REF!+#REF!+#REF!+#REF!+Švenčionėlių!#REF!+#REF!+#REF!+#REF!+Ukmergės!#REF!+#REF!</f>
        <v>#REF!</v>
      </c>
      <c r="E50" s="51"/>
    </row>
    <row r="51" spans="1:5" x14ac:dyDescent="0.25">
      <c r="A51" s="15" t="s">
        <v>30</v>
      </c>
      <c r="B51" s="16" t="s">
        <v>19</v>
      </c>
      <c r="C51" s="15" t="s">
        <v>15</v>
      </c>
      <c r="D51" s="30" t="e">
        <f>+Anykščių!#REF!+Biržų!#REF!+#REF!+#REF!+Ignalinos!H9+#REF!+#REF!+#REF!+#REF!+#REF!+#REF!+#REF!+#REF!+#REF!+#REF!+Rokiškio!#REF!+#REF!+#REF!+#REF!+Švenčionėlių!#REF!+#REF!+#REF!+#REF!+Ukmergės!#REF!+#REF!</f>
        <v>#REF!</v>
      </c>
      <c r="E51" s="51"/>
    </row>
    <row r="52" spans="1:5" x14ac:dyDescent="0.25">
      <c r="A52" s="15" t="s">
        <v>33</v>
      </c>
      <c r="B52" s="16" t="s">
        <v>20</v>
      </c>
      <c r="C52" s="29" t="s">
        <v>21</v>
      </c>
      <c r="D52" s="30" t="e">
        <f>+Anykščių!#REF!+Biržų!#REF!+#REF!+#REF!+Ignalinos!H10+#REF!+#REF!+#REF!+#REF!+#REF!+#REF!+#REF!+#REF!+#REF!+#REF!+Rokiškio!#REF!+#REF!+#REF!+#REF!+Švenčionėlių!#REF!+#REF!+#REF!+#REF!+Ukmergės!#REF!+#REF!</f>
        <v>#REF!</v>
      </c>
    </row>
    <row r="53" spans="1:5" x14ac:dyDescent="0.25">
      <c r="A53" s="17" t="s">
        <v>216</v>
      </c>
      <c r="B53" s="18" t="s">
        <v>22</v>
      </c>
      <c r="C53" s="63" t="s">
        <v>21</v>
      </c>
      <c r="D53" s="30" t="e">
        <f>+Anykščių!#REF!+Biržų!#REF!+#REF!+#REF!+Ignalinos!H11+#REF!+#REF!+#REF!+#REF!+#REF!+#REF!+#REF!+#REF!+#REF!+#REF!+Rokiškio!#REF!+#REF!+#REF!+#REF!+Švenčionėlių!#REF!+#REF!+#REF!+#REF!+Ukmergės!#REF!+#REF!</f>
        <v>#REF!</v>
      </c>
    </row>
    <row r="54" spans="1:5" ht="28.5" x14ac:dyDescent="0.25">
      <c r="A54" s="15">
        <v>7</v>
      </c>
      <c r="B54" s="254" t="s">
        <v>16</v>
      </c>
      <c r="C54" s="15" t="s">
        <v>15</v>
      </c>
      <c r="D54" s="30" t="e">
        <f>+Anykščių!#REF!+Biržų!#REF!+#REF!+#REF!+Ignalinos!H6+#REF!+#REF!+#REF!+#REF!+#REF!+#REF!+#REF!+#REF!+#REF!+#REF!+Rokiškio!#REF!+#REF!+#REF!+#REF!+Švenčionėlių!#REF!+#REF!+#REF!+#REF!+Ukmergės!#REF!+#REF!</f>
        <v>#REF!</v>
      </c>
    </row>
    <row r="55" spans="1:5" x14ac:dyDescent="0.25">
      <c r="A55" s="22"/>
      <c r="B55" s="26"/>
      <c r="C55" s="22"/>
      <c r="D55" s="64" t="e">
        <f>+(D48*1)+(D49*1)+(D50*1)+(D51*1)+(D52*1)+(D53*1)</f>
        <v>#REF!</v>
      </c>
      <c r="E55" s="51"/>
    </row>
    <row r="56" spans="1:5" x14ac:dyDescent="0.25">
      <c r="A56" s="22"/>
      <c r="B56" s="26"/>
      <c r="C56" s="22"/>
      <c r="D56" s="50" t="e">
        <f>+(D55*3)*1.3</f>
        <v>#REF!</v>
      </c>
      <c r="E56" s="51"/>
    </row>
    <row r="57" spans="1:5" x14ac:dyDescent="0.25">
      <c r="A57" s="22"/>
      <c r="B57" s="26"/>
      <c r="C57" s="22"/>
      <c r="D57" s="48"/>
      <c r="E57" s="51"/>
    </row>
    <row r="58" spans="1:5" ht="15" customHeight="1" x14ac:dyDescent="0.25">
      <c r="A58" s="392" t="s">
        <v>23</v>
      </c>
      <c r="B58" s="392" t="s">
        <v>1</v>
      </c>
      <c r="C58" s="395" t="s">
        <v>12</v>
      </c>
      <c r="D58" s="390" t="s">
        <v>37</v>
      </c>
      <c r="E58" s="51"/>
    </row>
    <row r="59" spans="1:5" ht="17.25" customHeight="1" x14ac:dyDescent="0.25">
      <c r="A59" s="393"/>
      <c r="B59" s="393"/>
      <c r="C59" s="396"/>
      <c r="D59" s="390"/>
      <c r="E59" s="51"/>
    </row>
    <row r="60" spans="1:5" ht="17.25" customHeight="1" x14ac:dyDescent="0.25">
      <c r="A60" s="387"/>
      <c r="B60" s="388"/>
      <c r="C60" s="388"/>
      <c r="D60" s="389"/>
      <c r="E60" s="51"/>
    </row>
    <row r="61" spans="1:5" ht="25.5" x14ac:dyDescent="0.25">
      <c r="A61" s="55" t="s">
        <v>217</v>
      </c>
      <c r="B61" s="56" t="s">
        <v>24</v>
      </c>
      <c r="C61" s="55" t="s">
        <v>15</v>
      </c>
      <c r="D61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</row>
    <row r="62" spans="1:5" x14ac:dyDescent="0.25">
      <c r="A62" s="55"/>
      <c r="B62" s="56"/>
      <c r="C62" s="59"/>
      <c r="D62" s="52" t="e">
        <f>+D61*1</f>
        <v>#REF!</v>
      </c>
    </row>
    <row r="63" spans="1:5" x14ac:dyDescent="0.25">
      <c r="A63" s="27"/>
      <c r="B63" s="28"/>
      <c r="C63" s="27"/>
      <c r="D63" s="52" t="e">
        <f>+(D62*3)*1.3</f>
        <v>#REF!</v>
      </c>
      <c r="E63" s="51"/>
    </row>
    <row r="64" spans="1:5" x14ac:dyDescent="0.25">
      <c r="A64" s="27"/>
      <c r="B64" s="28"/>
      <c r="C64" s="27"/>
      <c r="D64" s="48"/>
      <c r="E64" s="51"/>
    </row>
    <row r="65" spans="1:5" ht="15" customHeight="1" x14ac:dyDescent="0.25">
      <c r="A65" s="390" t="s">
        <v>25</v>
      </c>
      <c r="B65" s="390" t="s">
        <v>2</v>
      </c>
      <c r="C65" s="394" t="s">
        <v>12</v>
      </c>
      <c r="D65" s="390" t="s">
        <v>37</v>
      </c>
      <c r="E65" s="51"/>
    </row>
    <row r="66" spans="1:5" x14ac:dyDescent="0.25">
      <c r="A66" s="390"/>
      <c r="B66" s="390"/>
      <c r="C66" s="394"/>
      <c r="D66" s="390"/>
      <c r="E66" s="51"/>
    </row>
    <row r="67" spans="1:5" ht="15" customHeight="1" x14ac:dyDescent="0.25">
      <c r="A67" s="387"/>
      <c r="B67" s="388"/>
      <c r="C67" s="388"/>
      <c r="D67" s="389"/>
      <c r="E67" s="51"/>
    </row>
    <row r="68" spans="1:5" x14ac:dyDescent="0.25">
      <c r="A68" s="15" t="s">
        <v>218</v>
      </c>
      <c r="B68" s="16" t="s">
        <v>26</v>
      </c>
      <c r="C68" s="15" t="s">
        <v>27</v>
      </c>
      <c r="D68" s="30" t="e">
        <f>+#REF!+Ukmergės!#REF!+#REF!+#REF!+#REF!+Švenčionėlių!#REF!+#REF!+#REF!+#REF!+Rokiškio!#REF!+#REF!+#REF!+#REF!+#REF!+#REF!+#REF!+#REF!+#REF!+#REF!+#REF!+Ignalinos!K18+#REF!+#REF!+Biržų!#REF!+Anykščių!#REF!</f>
        <v>#REF!</v>
      </c>
      <c r="E68" s="51"/>
    </row>
    <row r="69" spans="1:5" x14ac:dyDescent="0.25">
      <c r="A69" s="15" t="s">
        <v>219</v>
      </c>
      <c r="B69" s="16" t="s">
        <v>28</v>
      </c>
      <c r="C69" s="15" t="s">
        <v>27</v>
      </c>
      <c r="D69" s="30" t="e">
        <f>+#REF!+Ukmergės!#REF!+#REF!+#REF!+#REF!+Švenčionėlių!#REF!+#REF!+#REF!+#REF!+Rokiškio!#REF!+#REF!+#REF!+#REF!+#REF!+#REF!+#REF!+#REF!+#REF!+#REF!+#REF!+Ignalinos!K19+#REF!+#REF!+Biržų!#REF!+Anykščių!#REF!</f>
        <v>#REF!</v>
      </c>
    </row>
    <row r="70" spans="1:5" x14ac:dyDescent="0.25">
      <c r="A70" s="15" t="s">
        <v>220</v>
      </c>
      <c r="B70" s="21" t="s">
        <v>29</v>
      </c>
      <c r="C70" s="15" t="s">
        <v>27</v>
      </c>
      <c r="D70" s="49" t="e">
        <f>+#REF!+Ukmergės!#REF!+#REF!+#REF!+#REF!+Švenčionėlių!#REF!+#REF!+#REF!+#REF!+Rokiškio!#REF!+#REF!+#REF!+#REF!+#REF!+#REF!+#REF!+#REF!+#REF!+#REF!+#REF!+Ignalinos!K20+#REF!+#REF!+Biržų!#REF!+Anykščių!#REF!</f>
        <v>#REF!</v>
      </c>
    </row>
    <row r="71" spans="1:5" x14ac:dyDescent="0.25">
      <c r="A71" s="22"/>
      <c r="B71" s="23"/>
      <c r="C71" s="22"/>
      <c r="D71" s="52" t="e">
        <f>+(D68*1)+(D69*1)+(D70*1)</f>
        <v>#REF!</v>
      </c>
      <c r="E71" s="51"/>
    </row>
    <row r="72" spans="1:5" x14ac:dyDescent="0.25">
      <c r="A72" s="22"/>
      <c r="B72" s="23"/>
      <c r="C72" s="22"/>
      <c r="D72" s="52" t="e">
        <f>+(D71*3)*1.3</f>
        <v>#REF!</v>
      </c>
      <c r="E72" s="51"/>
    </row>
    <row r="73" spans="1:5" ht="15" customHeight="1" x14ac:dyDescent="0.25">
      <c r="A73" s="22"/>
      <c r="B73" s="23"/>
      <c r="C73" s="22"/>
      <c r="D73" s="48"/>
      <c r="E73" s="51"/>
    </row>
    <row r="74" spans="1:5" ht="15" customHeight="1" x14ac:dyDescent="0.25">
      <c r="A74" s="390" t="s">
        <v>30</v>
      </c>
      <c r="B74" s="390" t="s">
        <v>3</v>
      </c>
      <c r="C74" s="394" t="s">
        <v>12</v>
      </c>
      <c r="D74" s="390" t="s">
        <v>37</v>
      </c>
      <c r="E74" s="51"/>
    </row>
    <row r="75" spans="1:5" x14ac:dyDescent="0.25">
      <c r="A75" s="390"/>
      <c r="B75" s="390"/>
      <c r="C75" s="394"/>
      <c r="D75" s="390"/>
      <c r="E75" s="51"/>
    </row>
    <row r="76" spans="1:5" ht="15" customHeight="1" x14ac:dyDescent="0.25">
      <c r="A76" s="387"/>
      <c r="B76" s="388"/>
      <c r="C76" s="388"/>
      <c r="D76" s="389"/>
      <c r="E76" s="51"/>
    </row>
    <row r="77" spans="1:5" ht="25.5" x14ac:dyDescent="0.25">
      <c r="A77" s="15" t="s">
        <v>221</v>
      </c>
      <c r="B77" s="16" t="s">
        <v>31</v>
      </c>
      <c r="C77" s="15" t="s">
        <v>32</v>
      </c>
      <c r="D77" s="49" t="e">
        <f>+#REF!+Ukmergės!#REF!+#REF!+#REF!+#REF!+Švenčionėlių!#REF!+#REF!+#REF!+#REF!+Rokiškio!#REF!+#REF!+#REF!+#REF!+#REF!+#REF!+#REF!+#REF!+#REF!+#REF!+#REF!+Ignalinos!H27+#REF!+#REF!+Biržų!#REF!+Anykščių!#REF!</f>
        <v>#REF!</v>
      </c>
    </row>
    <row r="78" spans="1:5" x14ac:dyDescent="0.25">
      <c r="A78" s="15"/>
      <c r="B78" s="16"/>
      <c r="C78" s="29"/>
      <c r="D78" s="52" t="e">
        <f>+D77*1</f>
        <v>#REF!</v>
      </c>
    </row>
    <row r="79" spans="1:5" x14ac:dyDescent="0.25">
      <c r="A79" s="22"/>
      <c r="B79" s="26"/>
      <c r="C79" s="22"/>
      <c r="D79" s="52" t="e">
        <f>+(D78*1)*1.3</f>
        <v>#REF!</v>
      </c>
      <c r="E79" s="51"/>
    </row>
    <row r="80" spans="1:5" x14ac:dyDescent="0.25">
      <c r="A80" s="22"/>
      <c r="B80" s="26"/>
      <c r="C80" s="22"/>
      <c r="D80" s="48"/>
      <c r="E80" s="51"/>
    </row>
    <row r="81" spans="1:8" ht="15" customHeight="1" x14ac:dyDescent="0.25">
      <c r="A81" s="390" t="s">
        <v>33</v>
      </c>
      <c r="B81" s="390" t="s">
        <v>34</v>
      </c>
      <c r="C81" s="394" t="s">
        <v>12</v>
      </c>
      <c r="D81" s="390" t="s">
        <v>37</v>
      </c>
      <c r="E81" s="51"/>
    </row>
    <row r="82" spans="1:8" x14ac:dyDescent="0.25">
      <c r="A82" s="390"/>
      <c r="B82" s="390"/>
      <c r="C82" s="394"/>
      <c r="D82" s="390"/>
      <c r="E82" s="51"/>
    </row>
    <row r="83" spans="1:8" ht="15.75" customHeight="1" x14ac:dyDescent="0.25">
      <c r="A83" s="387"/>
      <c r="B83" s="388"/>
      <c r="C83" s="388"/>
      <c r="D83" s="389"/>
      <c r="E83" s="51"/>
    </row>
    <row r="84" spans="1:8" x14ac:dyDescent="0.25">
      <c r="A84" s="15" t="s">
        <v>222</v>
      </c>
      <c r="B84" s="21" t="s">
        <v>5</v>
      </c>
      <c r="C84" s="15" t="s">
        <v>21</v>
      </c>
      <c r="D84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</row>
    <row r="85" spans="1:8" x14ac:dyDescent="0.25">
      <c r="A85" s="15"/>
      <c r="B85" s="21"/>
      <c r="C85" s="29"/>
      <c r="D85" s="52" t="e">
        <f>+D84*1</f>
        <v>#REF!</v>
      </c>
    </row>
    <row r="86" spans="1:8" x14ac:dyDescent="0.25">
      <c r="A86" s="22"/>
      <c r="B86" s="23"/>
      <c r="C86" s="22"/>
      <c r="D86" s="52" t="e">
        <f>+(D85*3)*1.3</f>
        <v>#REF!</v>
      </c>
      <c r="E86" s="51"/>
    </row>
    <row r="87" spans="1:8" x14ac:dyDescent="0.25">
      <c r="A87" s="22"/>
      <c r="B87" s="23"/>
      <c r="C87" s="22"/>
      <c r="D87" s="48"/>
      <c r="E87" s="51"/>
    </row>
    <row r="88" spans="1:8" ht="15" customHeight="1" x14ac:dyDescent="0.25">
      <c r="A88" s="390">
        <v>6</v>
      </c>
      <c r="B88" s="390" t="s">
        <v>6</v>
      </c>
      <c r="C88" s="394" t="s">
        <v>12</v>
      </c>
      <c r="D88" s="390" t="s">
        <v>37</v>
      </c>
      <c r="E88" s="53"/>
      <c r="F88"/>
      <c r="H88"/>
    </row>
    <row r="89" spans="1:8" x14ac:dyDescent="0.25">
      <c r="A89" s="390"/>
      <c r="B89" s="390"/>
      <c r="C89" s="394"/>
      <c r="D89" s="390"/>
      <c r="E89" s="53"/>
      <c r="F89"/>
      <c r="H89"/>
    </row>
    <row r="90" spans="1:8" ht="15" customHeight="1" x14ac:dyDescent="0.25">
      <c r="A90" s="387"/>
      <c r="B90" s="388"/>
      <c r="C90" s="388"/>
      <c r="D90" s="389"/>
      <c r="E90" s="53"/>
      <c r="F90"/>
      <c r="H90"/>
    </row>
    <row r="91" spans="1:8" x14ac:dyDescent="0.25">
      <c r="A91" s="15">
        <v>13</v>
      </c>
      <c r="B91" s="47" t="s">
        <v>7</v>
      </c>
      <c r="C91" s="15" t="s">
        <v>35</v>
      </c>
      <c r="D91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91"/>
      <c r="H91"/>
    </row>
    <row r="92" spans="1:8" x14ac:dyDescent="0.25">
      <c r="A92" s="15"/>
      <c r="B92" s="21"/>
      <c r="C92" s="29"/>
      <c r="D92" s="52" t="e">
        <f>+D91*1</f>
        <v>#REF!</v>
      </c>
      <c r="F92"/>
      <c r="H92"/>
    </row>
    <row r="93" spans="1:8" x14ac:dyDescent="0.25">
      <c r="A93" s="22"/>
      <c r="B93" s="23"/>
      <c r="C93" s="22"/>
      <c r="D93" s="52" t="e">
        <f>+(D92*3)*1.3</f>
        <v>#REF!</v>
      </c>
      <c r="E93" s="53"/>
      <c r="F93"/>
      <c r="H93"/>
    </row>
    <row r="94" spans="1:8" x14ac:dyDescent="0.25">
      <c r="A94" s="22"/>
      <c r="B94" s="23"/>
      <c r="C94" s="22"/>
      <c r="D94" s="48"/>
      <c r="E94" s="53"/>
      <c r="F94"/>
      <c r="H94"/>
    </row>
    <row r="95" spans="1:8" ht="15" customHeight="1" x14ac:dyDescent="0.25">
      <c r="A95" s="390">
        <v>7</v>
      </c>
      <c r="B95" s="390" t="s">
        <v>8</v>
      </c>
      <c r="C95" s="394" t="s">
        <v>12</v>
      </c>
      <c r="D95" s="390" t="s">
        <v>37</v>
      </c>
      <c r="E95" s="53"/>
      <c r="F95"/>
      <c r="H95"/>
    </row>
    <row r="96" spans="1:8" x14ac:dyDescent="0.25">
      <c r="A96" s="390"/>
      <c r="B96" s="390"/>
      <c r="C96" s="394"/>
      <c r="D96" s="390"/>
      <c r="E96" s="53"/>
      <c r="F96"/>
      <c r="H96"/>
    </row>
    <row r="97" spans="1:8" ht="15" customHeight="1" x14ac:dyDescent="0.25">
      <c r="A97" s="387"/>
      <c r="B97" s="388"/>
      <c r="C97" s="388"/>
      <c r="D97" s="389"/>
      <c r="E97" s="53"/>
      <c r="F97"/>
      <c r="H97"/>
    </row>
    <row r="98" spans="1:8" x14ac:dyDescent="0.25">
      <c r="A98" s="15">
        <v>14</v>
      </c>
      <c r="B98" s="47" t="s">
        <v>9</v>
      </c>
      <c r="C98" s="15" t="s">
        <v>15</v>
      </c>
      <c r="D98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98"/>
      <c r="H98"/>
    </row>
    <row r="99" spans="1:8" x14ac:dyDescent="0.25">
      <c r="A99" s="15"/>
      <c r="B99" s="21"/>
      <c r="C99" s="29"/>
      <c r="D99" s="52" t="e">
        <f>+D98*1</f>
        <v>#REF!</v>
      </c>
      <c r="F99"/>
      <c r="H99"/>
    </row>
    <row r="100" spans="1:8" ht="15" customHeight="1" x14ac:dyDescent="0.25">
      <c r="A100" s="22"/>
      <c r="B100" s="23"/>
      <c r="C100" s="22"/>
      <c r="D100" s="52" t="e">
        <f>+(D99*3)*1.3</f>
        <v>#REF!</v>
      </c>
      <c r="E100" s="53"/>
      <c r="F100"/>
      <c r="H100"/>
    </row>
    <row r="101" spans="1:8" x14ac:dyDescent="0.25">
      <c r="A101" s="22"/>
      <c r="B101" s="23"/>
      <c r="C101" s="22"/>
      <c r="D101" s="48"/>
      <c r="E101" s="51"/>
    </row>
    <row r="102" spans="1:8" ht="15" customHeight="1" x14ac:dyDescent="0.25">
      <c r="A102" s="22"/>
      <c r="B102" s="23"/>
      <c r="C102" s="22"/>
      <c r="D102" s="48"/>
      <c r="E102" s="51"/>
    </row>
    <row r="103" spans="1:8" x14ac:dyDescent="0.25">
      <c r="A103" s="22"/>
      <c r="B103" s="23"/>
      <c r="C103" s="22"/>
      <c r="D103" s="48"/>
      <c r="E103" s="51"/>
    </row>
    <row r="104" spans="1:8" x14ac:dyDescent="0.25">
      <c r="A104" s="22"/>
      <c r="B104" s="23"/>
      <c r="C104" s="22"/>
      <c r="D104" s="48"/>
      <c r="E104" s="51"/>
    </row>
    <row r="105" spans="1:8" ht="15" customHeight="1" x14ac:dyDescent="0.25">
      <c r="A105" s="397">
        <v>8</v>
      </c>
      <c r="B105" s="397" t="s">
        <v>223</v>
      </c>
      <c r="C105" s="394" t="s">
        <v>12</v>
      </c>
      <c r="D105" s="390" t="s">
        <v>37</v>
      </c>
      <c r="E105" s="51"/>
    </row>
    <row r="106" spans="1:8" x14ac:dyDescent="0.25">
      <c r="A106" s="397"/>
      <c r="B106" s="397"/>
      <c r="C106" s="394"/>
      <c r="D106" s="390"/>
      <c r="E106" s="54"/>
      <c r="F106"/>
      <c r="H106"/>
    </row>
    <row r="107" spans="1:8" ht="15" customHeight="1" x14ac:dyDescent="0.25">
      <c r="A107" s="399"/>
      <c r="B107" s="400"/>
      <c r="C107" s="400"/>
      <c r="D107" s="401"/>
      <c r="E107" s="54"/>
      <c r="F107"/>
      <c r="H107"/>
    </row>
    <row r="108" spans="1:8" ht="15" customHeight="1" x14ac:dyDescent="0.25">
      <c r="A108" s="31">
        <v>15</v>
      </c>
      <c r="B108" s="32" t="s">
        <v>182</v>
      </c>
      <c r="C108" s="31" t="s">
        <v>15</v>
      </c>
      <c r="D108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08"/>
      <c r="H108"/>
    </row>
    <row r="109" spans="1:8" ht="15" customHeight="1" x14ac:dyDescent="0.25">
      <c r="A109" s="33"/>
      <c r="B109" s="34"/>
      <c r="C109" s="33"/>
      <c r="D109" s="52" t="e">
        <f>+D108*1</f>
        <v>#REF!</v>
      </c>
      <c r="F109"/>
      <c r="H109"/>
    </row>
    <row r="110" spans="1:8" ht="15" customHeight="1" x14ac:dyDescent="0.25">
      <c r="A110" s="33"/>
      <c r="B110" s="34"/>
      <c r="C110" s="33"/>
      <c r="D110" s="52" t="e">
        <f>+(D109*3)*1.3</f>
        <v>#REF!</v>
      </c>
      <c r="E110" s="54"/>
      <c r="F110"/>
      <c r="H110"/>
    </row>
    <row r="111" spans="1:8" x14ac:dyDescent="0.25">
      <c r="A111" s="33"/>
      <c r="B111" s="34"/>
      <c r="C111" s="33"/>
      <c r="D111" s="48"/>
      <c r="E111" s="54"/>
      <c r="F111"/>
      <c r="H111"/>
    </row>
    <row r="112" spans="1:8" ht="15" customHeight="1" x14ac:dyDescent="0.25">
      <c r="A112" s="397">
        <v>9</v>
      </c>
      <c r="B112" s="397" t="s">
        <v>223</v>
      </c>
      <c r="C112" s="394" t="s">
        <v>12</v>
      </c>
      <c r="D112" s="390" t="s">
        <v>37</v>
      </c>
      <c r="E112" s="54"/>
      <c r="F112"/>
      <c r="H112"/>
    </row>
    <row r="113" spans="1:8" x14ac:dyDescent="0.25">
      <c r="A113" s="397"/>
      <c r="B113" s="397"/>
      <c r="C113" s="394"/>
      <c r="D113" s="390"/>
      <c r="E113" s="54"/>
      <c r="F113"/>
      <c r="H113"/>
    </row>
    <row r="114" spans="1:8" ht="15" customHeight="1" x14ac:dyDescent="0.25">
      <c r="A114" s="399"/>
      <c r="B114" s="400"/>
      <c r="C114" s="400"/>
      <c r="D114" s="401"/>
      <c r="E114" s="54"/>
      <c r="F114"/>
      <c r="H114"/>
    </row>
    <row r="115" spans="1:8" ht="15.75" customHeight="1" x14ac:dyDescent="0.25">
      <c r="A115" s="35">
        <v>16</v>
      </c>
      <c r="B115" s="36" t="s">
        <v>183</v>
      </c>
      <c r="C115" s="35" t="s">
        <v>15</v>
      </c>
      <c r="D115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15"/>
      <c r="H115"/>
    </row>
    <row r="116" spans="1:8" ht="15.75" customHeight="1" x14ac:dyDescent="0.25">
      <c r="A116" s="35"/>
      <c r="B116" s="36"/>
      <c r="C116" s="37"/>
      <c r="D116" s="52" t="e">
        <f>+D115*1</f>
        <v>#REF!</v>
      </c>
      <c r="F116"/>
      <c r="H116"/>
    </row>
    <row r="117" spans="1:8" ht="15.75" customHeight="1" x14ac:dyDescent="0.25">
      <c r="A117" s="38"/>
      <c r="B117" s="39"/>
      <c r="C117" s="38"/>
      <c r="D117" s="52" t="e">
        <f>+(D116*3)*1.3</f>
        <v>#REF!</v>
      </c>
      <c r="E117" s="54"/>
      <c r="F117"/>
      <c r="H117"/>
    </row>
    <row r="118" spans="1:8" ht="15" customHeight="1" x14ac:dyDescent="0.25">
      <c r="A118" s="38"/>
      <c r="B118" s="39"/>
      <c r="C118" s="38"/>
      <c r="D118" s="48"/>
      <c r="E118" s="54"/>
      <c r="F118"/>
      <c r="H118"/>
    </row>
    <row r="119" spans="1:8" ht="15" customHeight="1" x14ac:dyDescent="0.25">
      <c r="A119" s="397">
        <v>10</v>
      </c>
      <c r="B119" s="397" t="s">
        <v>184</v>
      </c>
      <c r="C119" s="394" t="s">
        <v>12</v>
      </c>
      <c r="D119" s="390" t="s">
        <v>37</v>
      </c>
      <c r="E119" s="54"/>
      <c r="F119"/>
      <c r="H119"/>
    </row>
    <row r="120" spans="1:8" x14ac:dyDescent="0.25">
      <c r="A120" s="397"/>
      <c r="B120" s="397"/>
      <c r="C120" s="394"/>
      <c r="D120" s="390"/>
      <c r="E120" s="54"/>
      <c r="F120"/>
      <c r="H120"/>
    </row>
    <row r="121" spans="1:8" ht="15" customHeight="1" x14ac:dyDescent="0.25">
      <c r="A121" s="399"/>
      <c r="B121" s="400"/>
      <c r="C121" s="400"/>
      <c r="D121" s="401"/>
      <c r="E121" s="54"/>
      <c r="F121"/>
      <c r="H121"/>
    </row>
    <row r="122" spans="1:8" x14ac:dyDescent="0.25">
      <c r="A122" s="35">
        <v>17</v>
      </c>
      <c r="B122" s="36" t="s">
        <v>185</v>
      </c>
      <c r="C122" s="35" t="s">
        <v>15</v>
      </c>
      <c r="D122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22"/>
      <c r="H122"/>
    </row>
    <row r="123" spans="1:8" x14ac:dyDescent="0.25">
      <c r="A123" s="35"/>
      <c r="B123" s="36"/>
      <c r="C123" s="37"/>
      <c r="D123" s="52" t="e">
        <f>+D122*1</f>
        <v>#REF!</v>
      </c>
      <c r="F123"/>
      <c r="H123"/>
    </row>
    <row r="124" spans="1:8" x14ac:dyDescent="0.25">
      <c r="A124" s="38"/>
      <c r="B124" s="39"/>
      <c r="C124" s="38"/>
      <c r="D124" s="52" t="e">
        <f>+(D123*3)*1.3</f>
        <v>#REF!</v>
      </c>
      <c r="E124" s="54"/>
      <c r="F124"/>
      <c r="H124"/>
    </row>
    <row r="125" spans="1:8" ht="15.75" customHeight="1" x14ac:dyDescent="0.25">
      <c r="A125" s="38"/>
      <c r="B125" s="39"/>
      <c r="C125" s="38"/>
      <c r="D125" s="48"/>
      <c r="E125" s="54"/>
      <c r="F125"/>
      <c r="H125"/>
    </row>
    <row r="126" spans="1:8" ht="15" customHeight="1" x14ac:dyDescent="0.25">
      <c r="A126" s="397">
        <v>11</v>
      </c>
      <c r="B126" s="397" t="s">
        <v>184</v>
      </c>
      <c r="C126" s="394" t="s">
        <v>12</v>
      </c>
      <c r="D126" s="390" t="s">
        <v>37</v>
      </c>
      <c r="E126" s="54"/>
      <c r="F126"/>
      <c r="H126"/>
    </row>
    <row r="127" spans="1:8" ht="15" customHeight="1" x14ac:dyDescent="0.25">
      <c r="A127" s="397"/>
      <c r="B127" s="397"/>
      <c r="C127" s="394"/>
      <c r="D127" s="390"/>
      <c r="E127" s="54"/>
      <c r="F127"/>
      <c r="H127"/>
    </row>
    <row r="128" spans="1:8" x14ac:dyDescent="0.25">
      <c r="A128" s="399"/>
      <c r="B128" s="400"/>
      <c r="C128" s="400"/>
      <c r="D128" s="401"/>
      <c r="E128" s="54"/>
      <c r="F128"/>
      <c r="H128"/>
    </row>
    <row r="129" spans="1:8" x14ac:dyDescent="0.25">
      <c r="A129" s="35">
        <v>18</v>
      </c>
      <c r="B129" s="36" t="s">
        <v>186</v>
      </c>
      <c r="C129" s="35" t="s">
        <v>15</v>
      </c>
      <c r="D129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29"/>
      <c r="H129"/>
    </row>
    <row r="130" spans="1:8" x14ac:dyDescent="0.25">
      <c r="A130" s="35"/>
      <c r="B130" s="36"/>
      <c r="C130" s="37"/>
      <c r="D130" s="52" t="e">
        <f>+D129*1</f>
        <v>#REF!</v>
      </c>
      <c r="F130"/>
      <c r="H130"/>
    </row>
    <row r="131" spans="1:8" x14ac:dyDescent="0.25">
      <c r="A131" s="38"/>
      <c r="B131" s="39"/>
      <c r="C131" s="38"/>
      <c r="D131" s="52" t="e">
        <f>+(D130*3)*1.3</f>
        <v>#REF!</v>
      </c>
      <c r="E131" s="54"/>
      <c r="F131"/>
      <c r="H131"/>
    </row>
    <row r="132" spans="1:8" x14ac:dyDescent="0.25">
      <c r="A132" s="38"/>
      <c r="B132" s="39"/>
      <c r="C132" s="38"/>
      <c r="D132" s="48"/>
      <c r="E132" s="54"/>
      <c r="F132"/>
      <c r="H132"/>
    </row>
    <row r="133" spans="1:8" ht="15.75" customHeight="1" x14ac:dyDescent="0.25">
      <c r="A133" s="397">
        <v>12</v>
      </c>
      <c r="B133" s="397" t="s">
        <v>212</v>
      </c>
      <c r="C133" s="394" t="s">
        <v>12</v>
      </c>
      <c r="D133" s="390" t="s">
        <v>37</v>
      </c>
      <c r="E133" s="54"/>
      <c r="F133"/>
      <c r="H133"/>
    </row>
    <row r="134" spans="1:8" ht="15" customHeight="1" x14ac:dyDescent="0.25">
      <c r="A134" s="397"/>
      <c r="B134" s="397"/>
      <c r="C134" s="394"/>
      <c r="D134" s="390"/>
      <c r="E134" s="54"/>
      <c r="F134"/>
      <c r="H134"/>
    </row>
    <row r="135" spans="1:8" ht="15" customHeight="1" x14ac:dyDescent="0.25">
      <c r="A135" s="399"/>
      <c r="B135" s="400"/>
      <c r="C135" s="400"/>
      <c r="D135" s="401"/>
      <c r="E135" s="54"/>
      <c r="F135"/>
      <c r="H135"/>
    </row>
    <row r="136" spans="1:8" x14ac:dyDescent="0.25">
      <c r="A136" s="35">
        <v>19</v>
      </c>
      <c r="B136" s="36" t="s">
        <v>187</v>
      </c>
      <c r="C136" s="35" t="s">
        <v>15</v>
      </c>
      <c r="D136" s="3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36"/>
      <c r="H136"/>
    </row>
    <row r="137" spans="1:8" x14ac:dyDescent="0.25">
      <c r="A137" s="35">
        <v>20</v>
      </c>
      <c r="B137" s="36" t="s">
        <v>193</v>
      </c>
      <c r="C137" s="35" t="s">
        <v>15</v>
      </c>
      <c r="D137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37"/>
      <c r="H137"/>
    </row>
    <row r="138" spans="1:8" x14ac:dyDescent="0.25">
      <c r="A138" s="38"/>
      <c r="B138" s="39"/>
      <c r="C138" s="38"/>
      <c r="D138" s="52" t="e">
        <f>+(D136*1)+(D137*1)</f>
        <v>#REF!</v>
      </c>
      <c r="E138" s="54"/>
      <c r="F138"/>
      <c r="H138"/>
    </row>
    <row r="139" spans="1:8" x14ac:dyDescent="0.25">
      <c r="A139" s="38"/>
      <c r="B139" s="39"/>
      <c r="C139" s="38"/>
      <c r="D139" s="52" t="e">
        <f>+(D138*3)*1.3</f>
        <v>#REF!</v>
      </c>
      <c r="E139" s="54"/>
      <c r="F139"/>
      <c r="H139"/>
    </row>
    <row r="140" spans="1:8" x14ac:dyDescent="0.25">
      <c r="A140" s="38"/>
      <c r="B140" s="39"/>
      <c r="C140" s="38"/>
      <c r="D140" s="48"/>
      <c r="E140" s="54"/>
      <c r="F140"/>
      <c r="H140"/>
    </row>
    <row r="141" spans="1:8" ht="15" customHeight="1" x14ac:dyDescent="0.25">
      <c r="A141" s="397">
        <v>13</v>
      </c>
      <c r="B141" s="398" t="s">
        <v>213</v>
      </c>
      <c r="C141" s="394" t="s">
        <v>12</v>
      </c>
      <c r="D141" s="390" t="s">
        <v>37</v>
      </c>
      <c r="E141" s="54"/>
      <c r="F141"/>
      <c r="H141"/>
    </row>
    <row r="142" spans="1:8" x14ac:dyDescent="0.25">
      <c r="A142" s="397"/>
      <c r="B142" s="398"/>
      <c r="C142" s="394"/>
      <c r="D142" s="390"/>
      <c r="E142" s="54"/>
      <c r="F142"/>
      <c r="H142"/>
    </row>
    <row r="143" spans="1:8" ht="15" customHeight="1" x14ac:dyDescent="0.25">
      <c r="A143" s="399"/>
      <c r="B143" s="400"/>
      <c r="C143" s="400"/>
      <c r="D143" s="402"/>
      <c r="E143" s="54"/>
      <c r="F143"/>
      <c r="H143"/>
    </row>
    <row r="144" spans="1:8" ht="15" customHeight="1" x14ac:dyDescent="0.25">
      <c r="A144" s="35">
        <v>21</v>
      </c>
      <c r="B144" s="36" t="s">
        <v>213</v>
      </c>
      <c r="C144" s="37" t="s">
        <v>15</v>
      </c>
      <c r="D144" s="3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44"/>
      <c r="H144"/>
    </row>
    <row r="145" spans="1:8" ht="15" customHeight="1" x14ac:dyDescent="0.25">
      <c r="A145" s="35"/>
      <c r="B145" s="36"/>
      <c r="C145" s="37"/>
      <c r="D145" s="52" t="e">
        <f>+D144*1</f>
        <v>#REF!</v>
      </c>
      <c r="F145"/>
      <c r="H145"/>
    </row>
    <row r="146" spans="1:8" ht="15" customHeight="1" x14ac:dyDescent="0.25">
      <c r="A146" s="38"/>
      <c r="B146" s="39"/>
      <c r="C146" s="38"/>
      <c r="D146" s="52" t="e">
        <f>+(D145*3)*1.3</f>
        <v>#REF!</v>
      </c>
      <c r="E146" s="54"/>
      <c r="F146"/>
      <c r="H146"/>
    </row>
    <row r="147" spans="1:8" ht="15" customHeight="1" x14ac:dyDescent="0.25">
      <c r="A147" s="38"/>
      <c r="B147" s="39"/>
      <c r="C147" s="38"/>
      <c r="D147" s="48"/>
      <c r="E147" s="54"/>
      <c r="F147"/>
      <c r="H147"/>
    </row>
    <row r="148" spans="1:8" ht="15" customHeight="1" x14ac:dyDescent="0.25">
      <c r="A148" s="397">
        <v>14</v>
      </c>
      <c r="B148" s="398" t="s">
        <v>214</v>
      </c>
      <c r="C148" s="394" t="s">
        <v>12</v>
      </c>
      <c r="D148" s="390" t="s">
        <v>37</v>
      </c>
      <c r="E148" s="54"/>
      <c r="F148"/>
      <c r="H148"/>
    </row>
    <row r="149" spans="1:8" x14ac:dyDescent="0.25">
      <c r="A149" s="397"/>
      <c r="B149" s="398"/>
      <c r="C149" s="394"/>
      <c r="D149" s="390"/>
      <c r="E149" s="54"/>
      <c r="F149"/>
      <c r="H149"/>
    </row>
    <row r="150" spans="1:8" ht="15" customHeight="1" x14ac:dyDescent="0.25">
      <c r="A150" s="399"/>
      <c r="B150" s="400"/>
      <c r="C150" s="400"/>
      <c r="D150" s="402"/>
      <c r="E150" s="54"/>
      <c r="F150"/>
      <c r="H150"/>
    </row>
    <row r="151" spans="1:8" ht="15" customHeight="1" x14ac:dyDescent="0.25">
      <c r="A151" s="35">
        <v>22</v>
      </c>
      <c r="B151" s="36" t="s">
        <v>214</v>
      </c>
      <c r="C151" s="37" t="s">
        <v>198</v>
      </c>
      <c r="D151" s="3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51"/>
      <c r="H151"/>
    </row>
    <row r="152" spans="1:8" ht="15" customHeight="1" x14ac:dyDescent="0.25">
      <c r="A152" s="35"/>
      <c r="B152" s="36"/>
      <c r="C152" s="37"/>
      <c r="D152" s="52" t="e">
        <f>+D151*1</f>
        <v>#REF!</v>
      </c>
      <c r="F152"/>
      <c r="H152"/>
    </row>
    <row r="153" spans="1:8" ht="15" customHeight="1" x14ac:dyDescent="0.25">
      <c r="A153" s="38"/>
      <c r="B153" s="39"/>
      <c r="C153" s="38"/>
      <c r="D153" s="52" t="e">
        <f>+(D152*3)*1.3</f>
        <v>#REF!</v>
      </c>
      <c r="E153" s="54"/>
      <c r="F153"/>
      <c r="H153"/>
    </row>
    <row r="154" spans="1:8" ht="15" customHeight="1" x14ac:dyDescent="0.25">
      <c r="A154" s="38"/>
      <c r="B154" s="39"/>
      <c r="C154" s="38"/>
      <c r="D154" s="48"/>
      <c r="E154" s="54"/>
      <c r="F154"/>
      <c r="H154"/>
    </row>
    <row r="155" spans="1:8" ht="15" customHeight="1" x14ac:dyDescent="0.25">
      <c r="A155" s="397">
        <v>15</v>
      </c>
      <c r="B155" s="398" t="s">
        <v>199</v>
      </c>
      <c r="C155" s="394" t="s">
        <v>12</v>
      </c>
      <c r="D155" s="390" t="s">
        <v>37</v>
      </c>
      <c r="E155" s="54"/>
      <c r="F155"/>
      <c r="H155"/>
    </row>
    <row r="156" spans="1:8" x14ac:dyDescent="0.25">
      <c r="A156" s="397"/>
      <c r="B156" s="398"/>
      <c r="C156" s="394"/>
      <c r="D156" s="390"/>
      <c r="E156" s="54"/>
      <c r="F156"/>
      <c r="H156"/>
    </row>
    <row r="157" spans="1:8" ht="15" customHeight="1" x14ac:dyDescent="0.25">
      <c r="A157" s="399"/>
      <c r="B157" s="400"/>
      <c r="C157" s="400"/>
      <c r="D157" s="402"/>
      <c r="E157" s="54"/>
      <c r="F157"/>
      <c r="H157"/>
    </row>
    <row r="158" spans="1:8" x14ac:dyDescent="0.25">
      <c r="A158" s="35">
        <v>23</v>
      </c>
      <c r="B158" s="36" t="s">
        <v>199</v>
      </c>
      <c r="C158" s="37" t="s">
        <v>198</v>
      </c>
      <c r="D158" s="3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58"/>
      <c r="H158"/>
    </row>
    <row r="159" spans="1:8" x14ac:dyDescent="0.25">
      <c r="A159" s="35"/>
      <c r="B159" s="36"/>
      <c r="C159" s="37"/>
      <c r="D159" s="52" t="e">
        <f>+D158*1</f>
        <v>#REF!</v>
      </c>
      <c r="F159"/>
      <c r="H159"/>
    </row>
    <row r="160" spans="1:8" x14ac:dyDescent="0.25">
      <c r="A160" s="38"/>
      <c r="B160" s="39"/>
      <c r="C160" s="38"/>
      <c r="D160" s="52" t="e">
        <f>+(D159*3)*1.3</f>
        <v>#REF!</v>
      </c>
      <c r="E160" s="54"/>
      <c r="F160"/>
      <c r="H160"/>
    </row>
    <row r="161" spans="1:8" ht="15" customHeight="1" x14ac:dyDescent="0.25">
      <c r="A161" s="38"/>
      <c r="B161" s="39"/>
      <c r="C161" s="38"/>
      <c r="D161" s="48"/>
      <c r="E161" s="54"/>
      <c r="F161"/>
      <c r="H161"/>
    </row>
    <row r="162" spans="1:8" ht="15" customHeight="1" x14ac:dyDescent="0.25">
      <c r="A162" s="397">
        <v>16</v>
      </c>
      <c r="B162" s="398" t="s">
        <v>200</v>
      </c>
      <c r="C162" s="394" t="s">
        <v>12</v>
      </c>
      <c r="D162" s="390" t="s">
        <v>37</v>
      </c>
      <c r="E162" s="54"/>
      <c r="F162"/>
      <c r="H162"/>
    </row>
    <row r="163" spans="1:8" ht="15" customHeight="1" x14ac:dyDescent="0.25">
      <c r="A163" s="397"/>
      <c r="B163" s="398"/>
      <c r="C163" s="394"/>
      <c r="D163" s="390"/>
      <c r="E163" s="54"/>
      <c r="F163"/>
      <c r="H163"/>
    </row>
    <row r="164" spans="1:8" ht="15" customHeight="1" x14ac:dyDescent="0.25">
      <c r="A164" s="399"/>
      <c r="B164" s="400"/>
      <c r="C164" s="400"/>
      <c r="D164" s="402"/>
      <c r="E164" s="54"/>
      <c r="F164"/>
      <c r="H164"/>
    </row>
    <row r="165" spans="1:8" x14ac:dyDescent="0.25">
      <c r="A165" s="35">
        <v>24</v>
      </c>
      <c r="B165" s="66" t="s">
        <v>201</v>
      </c>
      <c r="C165" s="37" t="s">
        <v>15</v>
      </c>
      <c r="D165" s="30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65"/>
      <c r="H165"/>
    </row>
    <row r="166" spans="1:8" ht="29.25" x14ac:dyDescent="0.25">
      <c r="A166" s="35"/>
      <c r="B166" s="67" t="s">
        <v>202</v>
      </c>
      <c r="C166" s="37"/>
      <c r="D166" s="30"/>
      <c r="F166"/>
      <c r="H166"/>
    </row>
    <row r="167" spans="1:8" x14ac:dyDescent="0.25">
      <c r="A167" s="35"/>
      <c r="B167" s="66" t="s">
        <v>203</v>
      </c>
      <c r="C167" s="37"/>
      <c r="D167" s="30"/>
      <c r="F167"/>
      <c r="H167"/>
    </row>
    <row r="168" spans="1:8" x14ac:dyDescent="0.25">
      <c r="A168" s="35"/>
      <c r="B168" s="36"/>
      <c r="C168" s="37"/>
      <c r="D168" s="52" t="e">
        <f>+D165*1</f>
        <v>#REF!</v>
      </c>
      <c r="F168"/>
      <c r="H168"/>
    </row>
    <row r="169" spans="1:8" x14ac:dyDescent="0.25">
      <c r="A169" s="38"/>
      <c r="B169" s="39"/>
      <c r="C169" s="38"/>
      <c r="D169" s="52" t="e">
        <f>+(D168*3)*1.3</f>
        <v>#REF!</v>
      </c>
      <c r="E169" s="54"/>
      <c r="F169"/>
      <c r="H169"/>
    </row>
    <row r="170" spans="1:8" x14ac:dyDescent="0.25">
      <c r="A170" s="38"/>
      <c r="B170" s="39"/>
      <c r="C170" s="38"/>
      <c r="D170" s="48"/>
      <c r="E170" s="54"/>
      <c r="F170"/>
      <c r="H170"/>
    </row>
    <row r="171" spans="1:8" ht="15" customHeight="1" x14ac:dyDescent="0.25">
      <c r="A171" s="397">
        <v>17</v>
      </c>
      <c r="B171" s="397" t="s">
        <v>204</v>
      </c>
      <c r="C171" s="394" t="s">
        <v>12</v>
      </c>
      <c r="D171" s="390" t="s">
        <v>37</v>
      </c>
      <c r="E171" s="54"/>
      <c r="F171"/>
      <c r="H171"/>
    </row>
    <row r="172" spans="1:8" ht="15" customHeight="1" x14ac:dyDescent="0.25">
      <c r="A172" s="397"/>
      <c r="B172" s="397"/>
      <c r="C172" s="394"/>
      <c r="D172" s="390"/>
      <c r="E172" s="54"/>
      <c r="F172"/>
      <c r="H172"/>
    </row>
    <row r="173" spans="1:8" ht="15" customHeight="1" x14ac:dyDescent="0.25">
      <c r="A173" s="399"/>
      <c r="B173" s="400"/>
      <c r="C173" s="400"/>
      <c r="D173" s="401"/>
      <c r="E173" s="54"/>
      <c r="F173"/>
      <c r="H173"/>
    </row>
    <row r="174" spans="1:8" x14ac:dyDescent="0.25">
      <c r="A174" s="31">
        <v>25</v>
      </c>
      <c r="B174" s="32" t="s">
        <v>204</v>
      </c>
      <c r="C174" s="31" t="s">
        <v>224</v>
      </c>
      <c r="D174" s="49" t="e">
        <f>+#REF!+Ukmergės!#REF!+#REF!+#REF!+#REF!+Švenčionėlių!#REF!+#REF!+#REF!+#REF!+Rokiškio!#REF!+#REF!+#REF!+#REF!+#REF!+#REF!+#REF!+#REF!+#REF!+#REF!+#REF!+Ignalinos!#REF!+#REF!+#REF!+Biržų!#REF!+Anykščių!#REF!</f>
        <v>#REF!</v>
      </c>
      <c r="F174"/>
      <c r="H174"/>
    </row>
    <row r="175" spans="1:8" x14ac:dyDescent="0.25">
      <c r="A175" s="57"/>
      <c r="B175" s="57"/>
      <c r="C175" s="58"/>
      <c r="D175" s="52" t="e">
        <f>+D174*1</f>
        <v>#REF!</v>
      </c>
    </row>
    <row r="176" spans="1:8" x14ac:dyDescent="0.25">
      <c r="A176" s="40"/>
      <c r="B176" s="40"/>
      <c r="C176" s="40"/>
      <c r="D176" s="52" t="e">
        <f>+(D175*3)*1.3</f>
        <v>#REF!</v>
      </c>
    </row>
    <row r="177" spans="1:3" x14ac:dyDescent="0.25">
      <c r="A177" s="40"/>
      <c r="B177" s="40"/>
      <c r="C177" s="40"/>
    </row>
  </sheetData>
  <mergeCells count="100"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  <mergeCell ref="B81:B82"/>
    <mergeCell ref="C88:C89"/>
    <mergeCell ref="C95:C96"/>
    <mergeCell ref="A107:D107"/>
    <mergeCell ref="A114:D114"/>
    <mergeCell ref="C105:C106"/>
    <mergeCell ref="C81:C82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3:A14"/>
    <mergeCell ref="A29:A30"/>
    <mergeCell ref="A31:A32"/>
    <mergeCell ref="A33:A34"/>
    <mergeCell ref="A67:D67"/>
    <mergeCell ref="A47:D47"/>
    <mergeCell ref="D58:D59"/>
    <mergeCell ref="A17:A19"/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opLeftCell="D1" zoomScale="90" zoomScaleNormal="90" workbookViewId="0">
      <selection activeCell="M8" sqref="M8:M11"/>
    </sheetView>
  </sheetViews>
  <sheetFormatPr defaultColWidth="9.140625" defaultRowHeight="14.25" customHeight="1" x14ac:dyDescent="0.2"/>
  <cols>
    <col min="1" max="1" width="27.5703125" style="9" customWidth="1"/>
    <col min="2" max="2" width="72.140625" style="9" customWidth="1"/>
    <col min="3" max="3" width="31.28515625" style="10" customWidth="1"/>
    <col min="4" max="4" width="7.7109375" style="9" bestFit="1" customWidth="1"/>
    <col min="5" max="7" width="8.7109375" style="9" bestFit="1" customWidth="1"/>
    <col min="8" max="12" width="7.7109375" style="9" bestFit="1" customWidth="1"/>
    <col min="13" max="13" width="7.7109375" style="24" bestFit="1" customWidth="1"/>
    <col min="14" max="14" width="7.7109375" style="9" bestFit="1" customWidth="1"/>
    <col min="15" max="15" width="8.7109375" style="9" bestFit="1" customWidth="1"/>
    <col min="16" max="16" width="9.7109375" style="9" bestFit="1" customWidth="1"/>
    <col min="17" max="17" width="7.7109375" style="9" bestFit="1" customWidth="1"/>
    <col min="18" max="18" width="7.140625" style="9" customWidth="1"/>
    <col min="19" max="19" width="23.140625" style="9" hidden="1" customWidth="1"/>
    <col min="20" max="16384" width="9.140625" style="9"/>
  </cols>
  <sheetData>
    <row r="1" spans="1:20" x14ac:dyDescent="0.2">
      <c r="A1" s="45" t="s">
        <v>36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3"/>
      <c r="N1" s="262"/>
      <c r="O1" s="262"/>
    </row>
    <row r="2" spans="1:20" s="20" customFormat="1" ht="14.25" customHeight="1" x14ac:dyDescent="0.25">
      <c r="A2" s="180" t="s">
        <v>10</v>
      </c>
      <c r="B2" s="180" t="s">
        <v>11</v>
      </c>
      <c r="C2" s="321" t="s">
        <v>12</v>
      </c>
      <c r="D2" s="317" t="s">
        <v>37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80"/>
      <c r="R2" s="100"/>
      <c r="S2" s="19"/>
      <c r="T2" s="19"/>
    </row>
    <row r="3" spans="1:20" s="20" customFormat="1" ht="53.25" customHeight="1" x14ac:dyDescent="0.25">
      <c r="A3" s="180">
        <v>1</v>
      </c>
      <c r="B3" s="184" t="s">
        <v>0</v>
      </c>
      <c r="C3" s="321"/>
      <c r="D3" s="192" t="s">
        <v>38</v>
      </c>
      <c r="E3" s="192" t="s">
        <v>39</v>
      </c>
      <c r="F3" s="192" t="s">
        <v>40</v>
      </c>
      <c r="G3" s="192" t="s">
        <v>41</v>
      </c>
      <c r="H3" s="192" t="s">
        <v>42</v>
      </c>
      <c r="I3" s="192" t="s">
        <v>43</v>
      </c>
      <c r="J3" s="192" t="s">
        <v>269</v>
      </c>
      <c r="K3" s="192" t="s">
        <v>270</v>
      </c>
      <c r="L3" s="192" t="s">
        <v>44</v>
      </c>
      <c r="M3" s="192" t="s">
        <v>268</v>
      </c>
      <c r="N3" s="208" t="s">
        <v>45</v>
      </c>
      <c r="O3" s="208" t="s">
        <v>46</v>
      </c>
      <c r="P3" s="208" t="s">
        <v>47</v>
      </c>
      <c r="Q3" s="208" t="s">
        <v>48</v>
      </c>
      <c r="R3" s="100"/>
      <c r="S3" s="264"/>
      <c r="T3" s="19"/>
    </row>
    <row r="4" spans="1:20" s="20" customFormat="1" ht="12.75" x14ac:dyDescent="0.25">
      <c r="A4" s="317" t="s">
        <v>13</v>
      </c>
      <c r="B4" s="317"/>
      <c r="C4" s="317"/>
      <c r="D4" s="187" t="s">
        <v>49</v>
      </c>
      <c r="E4" s="187" t="s">
        <v>50</v>
      </c>
      <c r="F4" s="187" t="s">
        <v>51</v>
      </c>
      <c r="G4" s="187" t="s">
        <v>52</v>
      </c>
      <c r="H4" s="187" t="s">
        <v>53</v>
      </c>
      <c r="I4" s="187" t="s">
        <v>54</v>
      </c>
      <c r="J4" s="187" t="s">
        <v>55</v>
      </c>
      <c r="K4" s="187" t="s">
        <v>56</v>
      </c>
      <c r="L4" s="187" t="s">
        <v>57</v>
      </c>
      <c r="M4" s="187" t="s">
        <v>58</v>
      </c>
      <c r="N4" s="187" t="s">
        <v>59</v>
      </c>
      <c r="O4" s="187" t="s">
        <v>60</v>
      </c>
      <c r="P4" s="187" t="s">
        <v>61</v>
      </c>
      <c r="Q4" s="187" t="s">
        <v>62</v>
      </c>
      <c r="R4" s="100"/>
      <c r="S4" s="19"/>
      <c r="T4" s="19"/>
    </row>
    <row r="5" spans="1:20" s="20" customFormat="1" ht="27.75" customHeight="1" x14ac:dyDescent="0.25">
      <c r="A5" s="125">
        <v>1</v>
      </c>
      <c r="B5" s="126" t="s">
        <v>14</v>
      </c>
      <c r="C5" s="125" t="s">
        <v>15</v>
      </c>
      <c r="D5" s="265"/>
      <c r="E5" s="265"/>
      <c r="F5" s="266">
        <v>2.1</v>
      </c>
      <c r="G5" s="265"/>
      <c r="H5" s="265"/>
      <c r="I5" s="265"/>
      <c r="J5" s="265"/>
      <c r="K5" s="265"/>
      <c r="L5" s="265"/>
      <c r="M5" s="265"/>
      <c r="N5" s="265"/>
      <c r="O5" s="266">
        <v>0.3</v>
      </c>
      <c r="P5" s="266">
        <v>4.5999999999999996</v>
      </c>
      <c r="Q5" s="265"/>
      <c r="R5" s="100"/>
      <c r="S5" s="19"/>
      <c r="T5" s="19"/>
    </row>
    <row r="6" spans="1:20" s="20" customFormat="1" ht="24" hidden="1" x14ac:dyDescent="0.25">
      <c r="A6" s="125">
        <v>2</v>
      </c>
      <c r="B6" s="130" t="s">
        <v>16</v>
      </c>
      <c r="C6" s="125" t="s">
        <v>15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7"/>
      <c r="S6" s="19">
        <v>1.1000000000000001</v>
      </c>
      <c r="T6" s="19"/>
    </row>
    <row r="7" spans="1:20" s="20" customFormat="1" ht="18" customHeight="1" x14ac:dyDescent="0.25">
      <c r="A7" s="125">
        <v>3</v>
      </c>
      <c r="B7" s="126" t="s">
        <v>17</v>
      </c>
      <c r="C7" s="125" t="s">
        <v>15</v>
      </c>
      <c r="D7" s="259">
        <v>60</v>
      </c>
      <c r="E7" s="259">
        <v>60</v>
      </c>
      <c r="F7" s="259">
        <v>58</v>
      </c>
      <c r="G7" s="259">
        <v>44</v>
      </c>
      <c r="H7" s="259">
        <v>44</v>
      </c>
      <c r="I7" s="259">
        <v>44</v>
      </c>
      <c r="J7" s="259">
        <v>44</v>
      </c>
      <c r="K7" s="259">
        <v>40</v>
      </c>
      <c r="L7" s="259">
        <v>55</v>
      </c>
      <c r="M7" s="259"/>
      <c r="N7" s="259">
        <v>44</v>
      </c>
      <c r="O7" s="259">
        <v>57</v>
      </c>
      <c r="P7" s="259">
        <v>91</v>
      </c>
      <c r="Q7" s="259"/>
      <c r="R7" s="100"/>
      <c r="S7" s="19">
        <v>1.1000000000000001</v>
      </c>
      <c r="T7" s="19"/>
    </row>
    <row r="8" spans="1:20" s="20" customFormat="1" ht="12.75" x14ac:dyDescent="0.25">
      <c r="A8" s="125">
        <v>4</v>
      </c>
      <c r="B8" s="126" t="s">
        <v>18</v>
      </c>
      <c r="C8" s="125" t="s">
        <v>15</v>
      </c>
      <c r="D8" s="259">
        <v>22</v>
      </c>
      <c r="E8" s="259">
        <v>27</v>
      </c>
      <c r="F8" s="259">
        <v>18</v>
      </c>
      <c r="G8" s="259">
        <v>16</v>
      </c>
      <c r="H8" s="259">
        <v>16</v>
      </c>
      <c r="I8" s="259">
        <v>14</v>
      </c>
      <c r="J8" s="259">
        <v>11</v>
      </c>
      <c r="K8" s="259">
        <v>11</v>
      </c>
      <c r="L8" s="259">
        <v>3</v>
      </c>
      <c r="M8" s="259">
        <v>20</v>
      </c>
      <c r="N8" s="259">
        <v>36</v>
      </c>
      <c r="O8" s="259">
        <v>11</v>
      </c>
      <c r="P8" s="259">
        <v>17</v>
      </c>
      <c r="Q8" s="259"/>
      <c r="R8" s="100"/>
      <c r="S8" s="19"/>
      <c r="T8" s="19"/>
    </row>
    <row r="9" spans="1:20" s="20" customFormat="1" ht="12.75" x14ac:dyDescent="0.25">
      <c r="A9" s="125">
        <v>5</v>
      </c>
      <c r="B9" s="126" t="s">
        <v>19</v>
      </c>
      <c r="C9" s="125" t="s">
        <v>15</v>
      </c>
      <c r="D9" s="259"/>
      <c r="E9" s="259"/>
      <c r="F9" s="259"/>
      <c r="G9" s="259"/>
      <c r="H9" s="259"/>
      <c r="I9" s="259">
        <v>2</v>
      </c>
      <c r="J9" s="259"/>
      <c r="K9" s="259"/>
      <c r="L9" s="259"/>
      <c r="M9" s="259"/>
      <c r="N9" s="259"/>
      <c r="O9" s="259"/>
      <c r="P9" s="259"/>
      <c r="Q9" s="259"/>
      <c r="R9" s="267"/>
      <c r="S9" s="19"/>
      <c r="T9" s="19"/>
    </row>
    <row r="10" spans="1:20" s="20" customFormat="1" ht="12.75" x14ac:dyDescent="0.25">
      <c r="A10" s="125">
        <v>6</v>
      </c>
      <c r="B10" s="126" t="s">
        <v>20</v>
      </c>
      <c r="C10" s="125" t="s">
        <v>21</v>
      </c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>
        <v>231</v>
      </c>
      <c r="R10" s="267"/>
      <c r="S10" s="19"/>
      <c r="T10" s="19"/>
    </row>
    <row r="11" spans="1:20" s="20" customFormat="1" ht="12.75" x14ac:dyDescent="0.25">
      <c r="A11" s="125">
        <v>7</v>
      </c>
      <c r="B11" s="126" t="s">
        <v>64</v>
      </c>
      <c r="C11" s="125" t="s">
        <v>21</v>
      </c>
      <c r="D11" s="259">
        <v>5</v>
      </c>
      <c r="E11" s="259">
        <v>5</v>
      </c>
      <c r="F11" s="259"/>
      <c r="G11" s="259"/>
      <c r="H11" s="259"/>
      <c r="I11" s="259">
        <v>16</v>
      </c>
      <c r="J11" s="259"/>
      <c r="K11" s="259"/>
      <c r="L11" s="259"/>
      <c r="M11" s="259">
        <v>22</v>
      </c>
      <c r="N11" s="259">
        <v>10</v>
      </c>
      <c r="O11" s="259"/>
      <c r="P11" s="259">
        <v>5</v>
      </c>
      <c r="Q11" s="266"/>
      <c r="R11" s="267"/>
      <c r="S11" s="19"/>
      <c r="T11" s="19"/>
    </row>
    <row r="12" spans="1:20" s="20" customFormat="1" ht="12.75" x14ac:dyDescent="0.25">
      <c r="A12" s="108"/>
      <c r="B12" s="133"/>
      <c r="C12" s="125" t="s">
        <v>65</v>
      </c>
      <c r="D12" s="216">
        <f>+(D5*314)+(D6*314)+(D7*275)+(D8*312)+(D9*314)+(D10*55)+(D11*132)</f>
        <v>24024</v>
      </c>
      <c r="E12" s="216">
        <f t="shared" ref="E12:Q12" si="0">+(E5*314)+(E6*314)+(E7*275)+(E8*312)+(E9*314)+(E10*55)+(E11*132)</f>
        <v>25584</v>
      </c>
      <c r="F12" s="216">
        <f t="shared" si="0"/>
        <v>22225.4</v>
      </c>
      <c r="G12" s="216">
        <f t="shared" si="0"/>
        <v>17092</v>
      </c>
      <c r="H12" s="216">
        <f t="shared" si="0"/>
        <v>17092</v>
      </c>
      <c r="I12" s="216">
        <f t="shared" si="0"/>
        <v>19208</v>
      </c>
      <c r="J12" s="216">
        <f t="shared" si="0"/>
        <v>15532</v>
      </c>
      <c r="K12" s="216">
        <f t="shared" si="0"/>
        <v>14432</v>
      </c>
      <c r="L12" s="216">
        <f t="shared" si="0"/>
        <v>16061</v>
      </c>
      <c r="M12" s="216">
        <f t="shared" si="0"/>
        <v>9144</v>
      </c>
      <c r="N12" s="216">
        <f t="shared" si="0"/>
        <v>24652</v>
      </c>
      <c r="O12" s="216">
        <f t="shared" si="0"/>
        <v>19201.2</v>
      </c>
      <c r="P12" s="216">
        <f t="shared" si="0"/>
        <v>32433.4</v>
      </c>
      <c r="Q12" s="216">
        <f t="shared" si="0"/>
        <v>12705</v>
      </c>
      <c r="R12" s="267"/>
      <c r="S12" s="19"/>
      <c r="T12" s="19"/>
    </row>
    <row r="13" spans="1:20" s="20" customFormat="1" ht="48" x14ac:dyDescent="0.25">
      <c r="A13" s="108"/>
      <c r="B13" s="133"/>
      <c r="C13" s="125" t="s">
        <v>66</v>
      </c>
      <c r="D13" s="216">
        <f>+(D12*3)*1.3</f>
        <v>93693.6</v>
      </c>
      <c r="E13" s="216">
        <f t="shared" ref="E13:Q13" si="1">+(E12*3)*1.3</f>
        <v>99777.600000000006</v>
      </c>
      <c r="F13" s="216">
        <f t="shared" si="1"/>
        <v>86679.060000000012</v>
      </c>
      <c r="G13" s="216">
        <f t="shared" si="1"/>
        <v>66658.8</v>
      </c>
      <c r="H13" s="216">
        <f t="shared" si="1"/>
        <v>66658.8</v>
      </c>
      <c r="I13" s="216">
        <f t="shared" si="1"/>
        <v>74911.199999999997</v>
      </c>
      <c r="J13" s="216">
        <f t="shared" si="1"/>
        <v>60574.8</v>
      </c>
      <c r="K13" s="216">
        <f t="shared" si="1"/>
        <v>56284.800000000003</v>
      </c>
      <c r="L13" s="216">
        <f t="shared" si="1"/>
        <v>62637.9</v>
      </c>
      <c r="M13" s="216">
        <f t="shared" si="1"/>
        <v>35661.599999999999</v>
      </c>
      <c r="N13" s="217">
        <f t="shared" si="1"/>
        <v>96142.8</v>
      </c>
      <c r="O13" s="217">
        <f t="shared" si="1"/>
        <v>74884.680000000008</v>
      </c>
      <c r="P13" s="217">
        <f t="shared" si="1"/>
        <v>126490.26000000002</v>
      </c>
      <c r="Q13" s="217">
        <f t="shared" si="1"/>
        <v>49549.5</v>
      </c>
      <c r="R13" s="267"/>
      <c r="S13" s="19"/>
      <c r="T13" s="19"/>
    </row>
    <row r="14" spans="1:20" s="20" customFormat="1" ht="12.75" x14ac:dyDescent="0.25">
      <c r="A14" s="108"/>
      <c r="B14" s="133"/>
      <c r="C14" s="10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7"/>
      <c r="O14" s="100"/>
      <c r="P14" s="19"/>
      <c r="Q14" s="19"/>
    </row>
    <row r="15" spans="1:20" s="20" customFormat="1" ht="12.75" x14ac:dyDescent="0.25">
      <c r="A15" s="177"/>
      <c r="B15" s="178"/>
      <c r="C15" s="177"/>
      <c r="D15" s="268"/>
      <c r="E15" s="268"/>
      <c r="F15" s="268"/>
      <c r="G15" s="268"/>
      <c r="H15" s="268"/>
      <c r="I15" s="268"/>
      <c r="J15" s="268"/>
      <c r="K15" s="268"/>
      <c r="L15" s="268"/>
      <c r="M15" s="269"/>
      <c r="N15" s="270"/>
      <c r="O15" s="103"/>
      <c r="P15" s="19"/>
      <c r="Q15" s="19"/>
    </row>
    <row r="16" spans="1:20" s="20" customFormat="1" ht="14.25" customHeight="1" x14ac:dyDescent="0.25">
      <c r="A16" s="317">
        <v>3</v>
      </c>
      <c r="B16" s="317" t="s">
        <v>2</v>
      </c>
      <c r="C16" s="321" t="s">
        <v>12</v>
      </c>
      <c r="D16" s="318" t="s">
        <v>37</v>
      </c>
      <c r="E16" s="319"/>
      <c r="F16" s="319"/>
      <c r="G16" s="319"/>
      <c r="H16" s="319"/>
      <c r="I16" s="319"/>
      <c r="J16" s="320"/>
      <c r="K16" s="272"/>
      <c r="L16" s="272"/>
      <c r="M16" s="273"/>
      <c r="N16" s="19"/>
    </row>
    <row r="17" spans="1:16" s="20" customFormat="1" ht="55.5" customHeight="1" x14ac:dyDescent="0.25">
      <c r="A17" s="317"/>
      <c r="B17" s="317"/>
      <c r="C17" s="321"/>
      <c r="D17" s="192" t="s">
        <v>38</v>
      </c>
      <c r="E17" s="192" t="s">
        <v>40</v>
      </c>
      <c r="F17" s="192" t="s">
        <v>43</v>
      </c>
      <c r="G17" s="192" t="s">
        <v>45</v>
      </c>
      <c r="H17" s="192" t="s">
        <v>46</v>
      </c>
      <c r="I17" s="192" t="s">
        <v>47</v>
      </c>
      <c r="J17" s="192" t="s">
        <v>267</v>
      </c>
      <c r="K17" s="268"/>
      <c r="L17" s="268"/>
      <c r="M17" s="273"/>
      <c r="N17" s="19"/>
    </row>
    <row r="18" spans="1:16" s="20" customFormat="1" ht="12.75" customHeight="1" x14ac:dyDescent="0.25">
      <c r="A18" s="317" t="s">
        <v>13</v>
      </c>
      <c r="B18" s="317"/>
      <c r="C18" s="317"/>
      <c r="D18" s="187" t="s">
        <v>67</v>
      </c>
      <c r="E18" s="187" t="s">
        <v>68</v>
      </c>
      <c r="F18" s="187" t="s">
        <v>69</v>
      </c>
      <c r="G18" s="187" t="s">
        <v>70</v>
      </c>
      <c r="H18" s="187" t="s">
        <v>71</v>
      </c>
      <c r="I18" s="187" t="s">
        <v>72</v>
      </c>
      <c r="J18" s="187" t="s">
        <v>73</v>
      </c>
      <c r="K18" s="268"/>
      <c r="L18" s="268"/>
      <c r="M18" s="273"/>
      <c r="N18" s="19"/>
    </row>
    <row r="19" spans="1:16" s="20" customFormat="1" ht="12.75" x14ac:dyDescent="0.25">
      <c r="A19" s="125">
        <v>9</v>
      </c>
      <c r="B19" s="126" t="s">
        <v>26</v>
      </c>
      <c r="C19" s="125" t="s">
        <v>27</v>
      </c>
      <c r="D19" s="259">
        <v>15</v>
      </c>
      <c r="E19" s="259">
        <v>231</v>
      </c>
      <c r="F19" s="259">
        <v>308</v>
      </c>
      <c r="G19" s="259">
        <v>154</v>
      </c>
      <c r="H19" s="259">
        <v>47</v>
      </c>
      <c r="I19" s="259">
        <v>52</v>
      </c>
      <c r="J19" s="259"/>
      <c r="K19" s="268"/>
      <c r="L19" s="268"/>
      <c r="M19" s="273"/>
      <c r="N19" s="310"/>
    </row>
    <row r="20" spans="1:16" s="20" customFormat="1" ht="12.75" x14ac:dyDescent="0.25">
      <c r="A20" s="125">
        <v>10</v>
      </c>
      <c r="B20" s="126" t="s">
        <v>28</v>
      </c>
      <c r="C20" s="125" t="s">
        <v>27</v>
      </c>
      <c r="D20" s="259"/>
      <c r="E20" s="259"/>
      <c r="F20" s="259">
        <v>79</v>
      </c>
      <c r="G20" s="259"/>
      <c r="H20" s="259"/>
      <c r="I20" s="259">
        <v>64</v>
      </c>
      <c r="J20" s="259">
        <v>55</v>
      </c>
      <c r="K20" s="268"/>
      <c r="L20" s="268"/>
      <c r="M20" s="273"/>
      <c r="N20" s="19"/>
    </row>
    <row r="21" spans="1:16" s="20" customFormat="1" ht="12.75" x14ac:dyDescent="0.25">
      <c r="A21" s="125">
        <v>11</v>
      </c>
      <c r="B21" s="127" t="s">
        <v>29</v>
      </c>
      <c r="C21" s="125" t="s">
        <v>27</v>
      </c>
      <c r="D21" s="259">
        <v>5</v>
      </c>
      <c r="E21" s="259">
        <v>4</v>
      </c>
      <c r="F21" s="259">
        <v>5</v>
      </c>
      <c r="G21" s="259"/>
      <c r="H21" s="259"/>
      <c r="I21" s="259"/>
      <c r="J21" s="259"/>
      <c r="K21" s="267"/>
      <c r="L21" s="100"/>
      <c r="M21" s="19"/>
      <c r="N21" s="19"/>
    </row>
    <row r="22" spans="1:16" s="20" customFormat="1" ht="12.75" x14ac:dyDescent="0.25">
      <c r="A22" s="108"/>
      <c r="B22" s="109"/>
      <c r="C22" s="125" t="s">
        <v>65</v>
      </c>
      <c r="D22" s="217">
        <f>+(D19*186)+(D20*28)+(D21*407)</f>
        <v>4825</v>
      </c>
      <c r="E22" s="217">
        <f t="shared" ref="E22:J22" si="2">+(E19*186)+(E20*28)+(E21*407)</f>
        <v>44594</v>
      </c>
      <c r="F22" s="217">
        <f t="shared" si="2"/>
        <v>61535</v>
      </c>
      <c r="G22" s="217">
        <f t="shared" si="2"/>
        <v>28644</v>
      </c>
      <c r="H22" s="217">
        <f t="shared" si="2"/>
        <v>8742</v>
      </c>
      <c r="I22" s="217">
        <f t="shared" si="2"/>
        <v>11464</v>
      </c>
      <c r="J22" s="217">
        <f t="shared" si="2"/>
        <v>1540</v>
      </c>
      <c r="K22" s="274"/>
      <c r="L22" s="100"/>
      <c r="M22" s="19"/>
      <c r="N22" s="19"/>
    </row>
    <row r="23" spans="1:16" s="20" customFormat="1" ht="48" x14ac:dyDescent="0.25">
      <c r="A23" s="108"/>
      <c r="B23" s="109"/>
      <c r="C23" s="125" t="s">
        <v>66</v>
      </c>
      <c r="D23" s="217">
        <f>+(D22*3)*1.3</f>
        <v>18817.5</v>
      </c>
      <c r="E23" s="217">
        <f t="shared" ref="E23:I23" si="3">+(E22*3)*1.3</f>
        <v>173916.6</v>
      </c>
      <c r="F23" s="217">
        <f t="shared" si="3"/>
        <v>239986.5</v>
      </c>
      <c r="G23" s="217">
        <f t="shared" si="3"/>
        <v>111711.6</v>
      </c>
      <c r="H23" s="217">
        <f t="shared" si="3"/>
        <v>34093.800000000003</v>
      </c>
      <c r="I23" s="217">
        <f t="shared" si="3"/>
        <v>44709.599999999999</v>
      </c>
      <c r="J23" s="217">
        <f>+(J22*3)*1.3</f>
        <v>6006</v>
      </c>
      <c r="K23" s="274"/>
      <c r="L23" s="100"/>
      <c r="M23" s="19"/>
      <c r="N23" s="19"/>
    </row>
    <row r="24" spans="1:16" s="20" customFormat="1" ht="12.75" x14ac:dyDescent="0.25">
      <c r="A24" s="108"/>
      <c r="B24" s="109"/>
      <c r="C24" s="108"/>
      <c r="D24" s="124"/>
      <c r="E24" s="124"/>
      <c r="F24" s="124"/>
      <c r="G24" s="124"/>
      <c r="H24" s="124"/>
      <c r="I24" s="124"/>
      <c r="J24" s="124"/>
      <c r="K24" s="124"/>
      <c r="L24" s="124"/>
      <c r="M24" s="267"/>
      <c r="N24" s="100"/>
      <c r="O24" s="19"/>
      <c r="P24" s="19"/>
    </row>
    <row r="25" spans="1:16" x14ac:dyDescent="0.2">
      <c r="A25" s="45"/>
      <c r="C25" s="46"/>
      <c r="D25" s="45"/>
      <c r="E25" s="45"/>
      <c r="F25" s="45"/>
      <c r="G25" s="45"/>
      <c r="H25" s="45"/>
      <c r="I25" s="45"/>
      <c r="J25" s="45"/>
      <c r="K25" s="45"/>
      <c r="L25" s="45"/>
      <c r="M25" s="275"/>
      <c r="N25" s="276"/>
    </row>
    <row r="26" spans="1:16" ht="14.25" customHeight="1" x14ac:dyDescent="0.2">
      <c r="M26" s="275"/>
      <c r="N26" s="276"/>
    </row>
    <row r="29" spans="1:16" x14ac:dyDescent="0.2"/>
  </sheetData>
  <mergeCells count="8">
    <mergeCell ref="A18:C18"/>
    <mergeCell ref="D16:J16"/>
    <mergeCell ref="D2:P2"/>
    <mergeCell ref="C16:C17"/>
    <mergeCell ref="A16:A17"/>
    <mergeCell ref="C2:C3"/>
    <mergeCell ref="A4:C4"/>
    <mergeCell ref="B16:B17"/>
  </mergeCells>
  <phoneticPr fontId="0" type="noConversion"/>
  <pageMargins left="0" right="0" top="0.15748031496062992" bottom="0" header="0.19685039370078741" footer="0"/>
  <pageSetup paperSize="8"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tabSelected="1" topLeftCell="C17" zoomScale="80" zoomScaleNormal="80" workbookViewId="0">
      <selection activeCell="B38" sqref="B38"/>
    </sheetView>
  </sheetViews>
  <sheetFormatPr defaultColWidth="9.140625" defaultRowHeight="14.25" x14ac:dyDescent="0.2"/>
  <cols>
    <col min="1" max="1" width="24.42578125" style="9" customWidth="1"/>
    <col min="2" max="2" width="57.5703125" style="9" customWidth="1"/>
    <col min="3" max="3" width="33.140625" style="279" customWidth="1"/>
    <col min="4" max="4" width="17.5703125" style="278" customWidth="1"/>
    <col min="5" max="13" width="12.85546875" style="279" customWidth="1"/>
    <col min="14" max="14" width="0" style="279" hidden="1" customWidth="1"/>
    <col min="15" max="15" width="16.140625" style="279" customWidth="1"/>
    <col min="16" max="16" width="41.42578125" style="279" customWidth="1"/>
    <col min="17" max="16384" width="9.140625" style="279"/>
  </cols>
  <sheetData>
    <row r="1" spans="1:20" ht="19.5" customHeight="1" x14ac:dyDescent="0.2">
      <c r="A1" s="277" t="s">
        <v>74</v>
      </c>
      <c r="B1" s="3"/>
      <c r="C1" s="3"/>
      <c r="E1" s="3"/>
      <c r="F1" s="3"/>
      <c r="G1" s="3"/>
      <c r="H1" s="3"/>
      <c r="I1" s="3"/>
      <c r="J1" s="3"/>
      <c r="K1" s="3"/>
      <c r="L1" s="3"/>
      <c r="M1" s="9"/>
      <c r="N1" s="9"/>
      <c r="O1" s="9"/>
      <c r="P1" s="9"/>
      <c r="Q1" s="9"/>
      <c r="R1" s="9"/>
      <c r="S1" s="9"/>
    </row>
    <row r="2" spans="1:20" s="282" customFormat="1" ht="14.25" customHeight="1" x14ac:dyDescent="0.25">
      <c r="A2" s="188" t="s">
        <v>10</v>
      </c>
      <c r="B2" s="188" t="s">
        <v>11</v>
      </c>
      <c r="C2" s="330" t="s">
        <v>12</v>
      </c>
      <c r="D2" s="327" t="s">
        <v>37</v>
      </c>
      <c r="E2" s="328"/>
      <c r="F2" s="328"/>
      <c r="G2" s="328"/>
      <c r="H2" s="328"/>
      <c r="I2" s="328"/>
      <c r="J2" s="328"/>
      <c r="K2" s="328"/>
      <c r="L2" s="329"/>
      <c r="M2" s="111"/>
      <c r="N2" s="111"/>
      <c r="O2" s="280"/>
      <c r="P2" s="280"/>
      <c r="Q2" s="281"/>
      <c r="R2" s="281"/>
      <c r="S2" s="281"/>
    </row>
    <row r="3" spans="1:20" s="282" customFormat="1" ht="59.25" customHeight="1" x14ac:dyDescent="0.25">
      <c r="A3" s="188">
        <v>1</v>
      </c>
      <c r="B3" s="214" t="s">
        <v>0</v>
      </c>
      <c r="C3" s="330"/>
      <c r="D3" s="192" t="s">
        <v>75</v>
      </c>
      <c r="E3" s="192" t="s">
        <v>76</v>
      </c>
      <c r="F3" s="192" t="s">
        <v>77</v>
      </c>
      <c r="G3" s="192" t="s">
        <v>78</v>
      </c>
      <c r="H3" s="192" t="s">
        <v>79</v>
      </c>
      <c r="I3" s="192" t="s">
        <v>80</v>
      </c>
      <c r="J3" s="192" t="s">
        <v>81</v>
      </c>
      <c r="K3" s="192" t="s">
        <v>82</v>
      </c>
      <c r="L3" s="192" t="s">
        <v>83</v>
      </c>
      <c r="M3" s="283"/>
      <c r="N3" s="284"/>
      <c r="O3" s="280"/>
      <c r="P3" s="280"/>
      <c r="Q3" s="281"/>
      <c r="R3" s="281"/>
      <c r="S3" s="281"/>
    </row>
    <row r="4" spans="1:20" s="282" customFormat="1" ht="14.25" customHeight="1" x14ac:dyDescent="0.25">
      <c r="A4" s="317" t="s">
        <v>13</v>
      </c>
      <c r="B4" s="317"/>
      <c r="C4" s="317"/>
      <c r="D4" s="271" t="s">
        <v>84</v>
      </c>
      <c r="E4" s="187" t="s">
        <v>225</v>
      </c>
      <c r="F4" s="187" t="s">
        <v>226</v>
      </c>
      <c r="G4" s="187" t="s">
        <v>227</v>
      </c>
      <c r="H4" s="187" t="s">
        <v>228</v>
      </c>
      <c r="I4" s="187" t="s">
        <v>229</v>
      </c>
      <c r="J4" s="187" t="s">
        <v>230</v>
      </c>
      <c r="K4" s="187" t="s">
        <v>91</v>
      </c>
      <c r="L4" s="187" t="s">
        <v>85</v>
      </c>
      <c r="M4" s="283"/>
      <c r="N4" s="111"/>
      <c r="O4" s="280"/>
      <c r="P4" s="280"/>
      <c r="Q4" s="281"/>
      <c r="R4" s="281"/>
      <c r="S4" s="281"/>
    </row>
    <row r="5" spans="1:20" ht="24.6" customHeight="1" x14ac:dyDescent="0.2">
      <c r="A5" s="125">
        <v>1</v>
      </c>
      <c r="B5" s="126" t="s">
        <v>14</v>
      </c>
      <c r="C5" s="125" t="s">
        <v>15</v>
      </c>
      <c r="D5" s="259">
        <f>10</f>
        <v>10</v>
      </c>
      <c r="E5" s="259">
        <v>3</v>
      </c>
      <c r="F5" s="259">
        <v>3</v>
      </c>
      <c r="G5" s="259">
        <v>4</v>
      </c>
      <c r="H5" s="259">
        <v>2</v>
      </c>
      <c r="I5" s="259">
        <v>1</v>
      </c>
      <c r="J5" s="259">
        <v>1</v>
      </c>
      <c r="K5" s="259">
        <v>1</v>
      </c>
      <c r="L5" s="259">
        <v>5</v>
      </c>
      <c r="M5" s="268"/>
      <c r="N5" s="100"/>
      <c r="O5" s="19"/>
      <c r="P5" s="19"/>
      <c r="Q5" s="20"/>
      <c r="R5" s="20"/>
      <c r="S5" s="20"/>
    </row>
    <row r="6" spans="1:20" ht="24" hidden="1" x14ac:dyDescent="0.2">
      <c r="A6" s="125">
        <v>2</v>
      </c>
      <c r="B6" s="130" t="s">
        <v>16</v>
      </c>
      <c r="C6" s="125" t="s">
        <v>15</v>
      </c>
      <c r="D6" s="259"/>
      <c r="E6" s="259"/>
      <c r="F6" s="259"/>
      <c r="G6" s="259"/>
      <c r="H6" s="259"/>
      <c r="I6" s="259"/>
      <c r="J6" s="259"/>
      <c r="K6" s="259"/>
      <c r="L6" s="259"/>
      <c r="M6" s="268"/>
      <c r="N6" s="100">
        <v>1.1000000000000001</v>
      </c>
      <c r="O6" s="19"/>
      <c r="P6" s="19"/>
      <c r="Q6" s="20"/>
      <c r="R6" s="20"/>
      <c r="S6" s="20"/>
    </row>
    <row r="7" spans="1:20" ht="24.75" customHeight="1" x14ac:dyDescent="0.2">
      <c r="A7" s="125">
        <v>3</v>
      </c>
      <c r="B7" s="126" t="s">
        <v>17</v>
      </c>
      <c r="C7" s="125" t="s">
        <v>15</v>
      </c>
      <c r="D7" s="259">
        <f>80*N6</f>
        <v>88</v>
      </c>
      <c r="E7" s="259">
        <v>55</v>
      </c>
      <c r="F7" s="259">
        <v>55</v>
      </c>
      <c r="G7" s="259">
        <v>55</v>
      </c>
      <c r="H7" s="259">
        <v>60</v>
      </c>
      <c r="I7" s="259">
        <v>60</v>
      </c>
      <c r="J7" s="259">
        <v>60</v>
      </c>
      <c r="K7" s="259">
        <v>60</v>
      </c>
      <c r="L7" s="259">
        <v>55</v>
      </c>
      <c r="M7" s="268"/>
      <c r="N7" s="100"/>
      <c r="O7" s="19" t="s">
        <v>63</v>
      </c>
      <c r="P7" s="19"/>
      <c r="Q7" s="20"/>
      <c r="R7" s="20"/>
      <c r="S7" s="20"/>
    </row>
    <row r="8" spans="1:20" ht="25.15" customHeight="1" x14ac:dyDescent="0.2">
      <c r="A8" s="125">
        <v>4</v>
      </c>
      <c r="B8" s="126" t="s">
        <v>18</v>
      </c>
      <c r="C8" s="125" t="s">
        <v>15</v>
      </c>
      <c r="D8" s="259">
        <f>37+37</f>
        <v>74</v>
      </c>
      <c r="E8" s="259">
        <v>40</v>
      </c>
      <c r="F8" s="259">
        <v>40</v>
      </c>
      <c r="G8" s="259">
        <v>40</v>
      </c>
      <c r="H8" s="259">
        <v>35</v>
      </c>
      <c r="I8" s="259">
        <v>35</v>
      </c>
      <c r="J8" s="259">
        <v>35</v>
      </c>
      <c r="K8" s="259">
        <v>35</v>
      </c>
      <c r="L8" s="259">
        <v>46</v>
      </c>
      <c r="M8" s="268"/>
      <c r="N8" s="100"/>
      <c r="O8" s="19"/>
      <c r="P8" s="19"/>
      <c r="Q8" s="20"/>
      <c r="R8" s="20"/>
      <c r="S8" s="20"/>
    </row>
    <row r="9" spans="1:20" x14ac:dyDescent="0.2">
      <c r="A9" s="125">
        <v>5</v>
      </c>
      <c r="B9" s="126" t="s">
        <v>19</v>
      </c>
      <c r="C9" s="125" t="s">
        <v>15</v>
      </c>
      <c r="D9" s="259">
        <v>6</v>
      </c>
      <c r="E9" s="259">
        <v>3</v>
      </c>
      <c r="F9" s="259">
        <v>3</v>
      </c>
      <c r="G9" s="259">
        <v>3</v>
      </c>
      <c r="H9" s="259">
        <v>3</v>
      </c>
      <c r="I9" s="259">
        <v>3</v>
      </c>
      <c r="J9" s="259">
        <v>3</v>
      </c>
      <c r="K9" s="259">
        <v>3</v>
      </c>
      <c r="L9" s="259">
        <v>3</v>
      </c>
      <c r="M9" s="268"/>
      <c r="N9" s="100"/>
      <c r="O9" s="19"/>
      <c r="P9" s="19"/>
      <c r="Q9" s="20"/>
      <c r="R9" s="20"/>
      <c r="S9" s="20"/>
    </row>
    <row r="10" spans="1:20" x14ac:dyDescent="0.2">
      <c r="A10" s="125">
        <v>6</v>
      </c>
      <c r="B10" s="126" t="s">
        <v>20</v>
      </c>
      <c r="C10" s="125" t="s">
        <v>21</v>
      </c>
      <c r="D10" s="259">
        <v>6</v>
      </c>
      <c r="E10" s="259">
        <v>3</v>
      </c>
      <c r="F10" s="259">
        <v>3</v>
      </c>
      <c r="G10" s="259">
        <v>3</v>
      </c>
      <c r="H10" s="259">
        <v>3</v>
      </c>
      <c r="I10" s="259">
        <v>3</v>
      </c>
      <c r="J10" s="259">
        <v>3</v>
      </c>
      <c r="K10" s="259">
        <v>3</v>
      </c>
      <c r="L10" s="259">
        <v>3</v>
      </c>
      <c r="M10" s="268"/>
      <c r="N10" s="100"/>
      <c r="O10" s="19"/>
      <c r="P10" s="19"/>
      <c r="Q10" s="20"/>
      <c r="R10" s="20"/>
      <c r="S10" s="20"/>
    </row>
    <row r="11" spans="1:20" x14ac:dyDescent="0.2">
      <c r="A11" s="125">
        <v>7</v>
      </c>
      <c r="B11" s="126" t="s">
        <v>64</v>
      </c>
      <c r="C11" s="125" t="s">
        <v>21</v>
      </c>
      <c r="D11" s="259">
        <v>10</v>
      </c>
      <c r="E11" s="259">
        <v>5</v>
      </c>
      <c r="F11" s="259">
        <v>5</v>
      </c>
      <c r="G11" s="259">
        <v>5</v>
      </c>
      <c r="H11" s="259">
        <v>5</v>
      </c>
      <c r="I11" s="259">
        <v>5</v>
      </c>
      <c r="J11" s="259">
        <v>5</v>
      </c>
      <c r="K11" s="259">
        <v>5</v>
      </c>
      <c r="L11" s="259">
        <v>5</v>
      </c>
      <c r="M11" s="268"/>
      <c r="N11" s="100"/>
      <c r="O11" s="19"/>
      <c r="P11" s="19"/>
      <c r="Q11" s="20"/>
      <c r="R11" s="20"/>
      <c r="S11" s="20"/>
    </row>
    <row r="12" spans="1:20" s="282" customFormat="1" ht="15" x14ac:dyDescent="0.25">
      <c r="A12" s="110"/>
      <c r="B12" s="285"/>
      <c r="C12" s="125" t="s">
        <v>65</v>
      </c>
      <c r="D12" s="216">
        <f>+(D5*314)+(D6*314)+(D7*275)+(D8*312)+(D9*314)+(D10*55)+(D11*132)</f>
        <v>53962</v>
      </c>
      <c r="E12" s="216">
        <f t="shared" ref="E12:L12" si="0">+(E5*314)+(E6*314)+(E7*275)+(E8*312)+(E9*314)+(E10*55)+(E11*132)</f>
        <v>30314</v>
      </c>
      <c r="F12" s="216">
        <f t="shared" si="0"/>
        <v>30314</v>
      </c>
      <c r="G12" s="216">
        <f t="shared" si="0"/>
        <v>30628</v>
      </c>
      <c r="H12" s="216">
        <f t="shared" si="0"/>
        <v>29815</v>
      </c>
      <c r="I12" s="216">
        <f t="shared" si="0"/>
        <v>29501</v>
      </c>
      <c r="J12" s="216">
        <f t="shared" si="0"/>
        <v>29501</v>
      </c>
      <c r="K12" s="216">
        <f t="shared" si="0"/>
        <v>29501</v>
      </c>
      <c r="L12" s="216">
        <f t="shared" si="0"/>
        <v>32814</v>
      </c>
      <c r="M12" s="283"/>
      <c r="N12" s="111"/>
      <c r="O12" s="280"/>
      <c r="P12" s="280"/>
      <c r="Q12" s="281"/>
      <c r="R12" s="281"/>
      <c r="S12" s="281"/>
    </row>
    <row r="13" spans="1:20" s="282" customFormat="1" ht="46.9" customHeight="1" x14ac:dyDescent="0.25">
      <c r="A13" s="110"/>
      <c r="B13" s="285"/>
      <c r="C13" s="125" t="s">
        <v>66</v>
      </c>
      <c r="D13" s="216">
        <f>+(D12*3)*1.3</f>
        <v>210451.80000000002</v>
      </c>
      <c r="E13" s="216">
        <f t="shared" ref="E13:L13" si="1">+(E12*3)*1.3</f>
        <v>118224.6</v>
      </c>
      <c r="F13" s="216">
        <f t="shared" si="1"/>
        <v>118224.6</v>
      </c>
      <c r="G13" s="216">
        <f t="shared" si="1"/>
        <v>119449.2</v>
      </c>
      <c r="H13" s="216">
        <f t="shared" si="1"/>
        <v>116278.5</v>
      </c>
      <c r="I13" s="216">
        <f t="shared" si="1"/>
        <v>115053.90000000001</v>
      </c>
      <c r="J13" s="216">
        <f t="shared" si="1"/>
        <v>115053.90000000001</v>
      </c>
      <c r="K13" s="216">
        <f t="shared" si="1"/>
        <v>115053.90000000001</v>
      </c>
      <c r="L13" s="216">
        <f t="shared" si="1"/>
        <v>127974.6</v>
      </c>
      <c r="M13" s="283"/>
      <c r="N13" s="111"/>
      <c r="O13" s="280"/>
      <c r="P13" s="280"/>
      <c r="Q13" s="281"/>
      <c r="R13" s="281"/>
      <c r="S13" s="281"/>
    </row>
    <row r="14" spans="1:20" ht="14.25" customHeight="1" x14ac:dyDescent="0.2">
      <c r="A14" s="108"/>
      <c r="B14" s="133"/>
      <c r="C14" s="10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100"/>
      <c r="P14" s="19"/>
      <c r="Q14" s="19"/>
      <c r="R14" s="20"/>
      <c r="S14" s="20"/>
      <c r="T14" s="20"/>
    </row>
    <row r="15" spans="1:20" ht="15" customHeight="1" x14ac:dyDescent="0.2">
      <c r="A15" s="317" t="s">
        <v>25</v>
      </c>
      <c r="B15" s="317" t="s">
        <v>2</v>
      </c>
      <c r="C15" s="321" t="s">
        <v>12</v>
      </c>
      <c r="D15" s="318" t="s">
        <v>37</v>
      </c>
      <c r="E15" s="319"/>
      <c r="F15" s="319"/>
      <c r="G15" s="319"/>
      <c r="H15" s="319"/>
      <c r="I15" s="320"/>
      <c r="J15" s="272"/>
      <c r="K15" s="272"/>
      <c r="L15" s="273"/>
      <c r="M15" s="273"/>
      <c r="N15" s="20"/>
      <c r="O15" s="20"/>
      <c r="P15" s="20"/>
    </row>
    <row r="16" spans="1:20" ht="57" customHeight="1" x14ac:dyDescent="0.2">
      <c r="A16" s="317"/>
      <c r="B16" s="317"/>
      <c r="C16" s="321"/>
      <c r="D16" s="192" t="s">
        <v>75</v>
      </c>
      <c r="E16" s="192" t="s">
        <v>76</v>
      </c>
      <c r="F16" s="192" t="s">
        <v>77</v>
      </c>
      <c r="G16" s="192" t="s">
        <v>79</v>
      </c>
      <c r="H16" s="192" t="s">
        <v>80</v>
      </c>
      <c r="I16" s="192" t="s">
        <v>83</v>
      </c>
      <c r="J16" s="268"/>
      <c r="K16" s="311"/>
      <c r="L16" s="273"/>
      <c r="M16" s="273"/>
      <c r="N16" s="20"/>
      <c r="O16" s="20"/>
      <c r="P16" s="20"/>
    </row>
    <row r="17" spans="1:17" ht="14.25" customHeight="1" x14ac:dyDescent="0.2">
      <c r="A17" s="317" t="s">
        <v>13</v>
      </c>
      <c r="B17" s="317"/>
      <c r="C17" s="317"/>
      <c r="D17" s="271" t="s">
        <v>86</v>
      </c>
      <c r="E17" s="187" t="s">
        <v>231</v>
      </c>
      <c r="F17" s="187" t="s">
        <v>92</v>
      </c>
      <c r="G17" s="187" t="s">
        <v>93</v>
      </c>
      <c r="H17" s="187" t="s">
        <v>94</v>
      </c>
      <c r="I17" s="187" t="s">
        <v>87</v>
      </c>
      <c r="J17" s="268"/>
      <c r="K17" s="268"/>
      <c r="L17" s="273"/>
      <c r="M17" s="273"/>
      <c r="N17" s="20"/>
      <c r="O17" s="20"/>
      <c r="P17" s="20"/>
    </row>
    <row r="18" spans="1:17" ht="24" x14ac:dyDescent="0.2">
      <c r="A18" s="125">
        <v>9</v>
      </c>
      <c r="B18" s="126" t="s">
        <v>26</v>
      </c>
      <c r="C18" s="125" t="s">
        <v>27</v>
      </c>
      <c r="D18" s="259">
        <f>160+160</f>
        <v>320</v>
      </c>
      <c r="E18" s="259">
        <v>66</v>
      </c>
      <c r="F18" s="259">
        <v>66</v>
      </c>
      <c r="G18" s="259">
        <v>143</v>
      </c>
      <c r="H18" s="259">
        <v>143</v>
      </c>
      <c r="I18" s="259">
        <v>99</v>
      </c>
      <c r="J18" s="268"/>
      <c r="K18" s="268"/>
      <c r="L18" s="273"/>
      <c r="M18" s="273"/>
      <c r="N18" s="20"/>
      <c r="O18" s="20"/>
      <c r="P18" s="20"/>
    </row>
    <row r="19" spans="1:17" ht="24" x14ac:dyDescent="0.2">
      <c r="A19" s="125">
        <v>10</v>
      </c>
      <c r="B19" s="126" t="s">
        <v>28</v>
      </c>
      <c r="C19" s="125" t="s">
        <v>27</v>
      </c>
      <c r="D19" s="259">
        <f>90+95</f>
        <v>185</v>
      </c>
      <c r="E19" s="259">
        <v>275</v>
      </c>
      <c r="F19" s="259">
        <v>275</v>
      </c>
      <c r="G19" s="259"/>
      <c r="H19" s="259"/>
      <c r="I19" s="259"/>
      <c r="J19" s="268"/>
      <c r="K19" s="268"/>
      <c r="L19" s="273"/>
      <c r="M19" s="273"/>
      <c r="N19" s="20"/>
      <c r="O19" s="20"/>
      <c r="P19" s="20"/>
    </row>
    <row r="20" spans="1:17" ht="24" x14ac:dyDescent="0.2">
      <c r="A20" s="125">
        <v>11</v>
      </c>
      <c r="B20" s="127" t="s">
        <v>29</v>
      </c>
      <c r="C20" s="125" t="s">
        <v>27</v>
      </c>
      <c r="D20" s="259">
        <v>10</v>
      </c>
      <c r="E20" s="259">
        <v>6</v>
      </c>
      <c r="F20" s="259">
        <v>6</v>
      </c>
      <c r="G20" s="259">
        <v>2</v>
      </c>
      <c r="H20" s="259">
        <v>2</v>
      </c>
      <c r="I20" s="259">
        <v>2</v>
      </c>
      <c r="J20" s="268"/>
      <c r="K20" s="268"/>
      <c r="L20" s="273"/>
      <c r="M20" s="273"/>
      <c r="N20" s="20"/>
      <c r="O20" s="20"/>
      <c r="P20" s="20"/>
    </row>
    <row r="21" spans="1:17" x14ac:dyDescent="0.2">
      <c r="A21" s="108"/>
      <c r="B21" s="109"/>
      <c r="C21" s="125" t="s">
        <v>65</v>
      </c>
      <c r="D21" s="216">
        <f>+(D18*186)+(D19*28)+(D20*407)</f>
        <v>68770</v>
      </c>
      <c r="E21" s="216">
        <f t="shared" ref="E21:I21" si="2">+(E18*186)+(E19*28)+(E20*407)</f>
        <v>22418</v>
      </c>
      <c r="F21" s="216">
        <f t="shared" si="2"/>
        <v>22418</v>
      </c>
      <c r="G21" s="216">
        <f t="shared" si="2"/>
        <v>27412</v>
      </c>
      <c r="H21" s="216">
        <f t="shared" si="2"/>
        <v>27412</v>
      </c>
      <c r="I21" s="216">
        <f t="shared" si="2"/>
        <v>19228</v>
      </c>
      <c r="J21" s="268"/>
      <c r="K21" s="268"/>
      <c r="L21" s="273"/>
      <c r="M21" s="273"/>
      <c r="N21" s="20"/>
      <c r="O21" s="20"/>
      <c r="P21" s="20"/>
    </row>
    <row r="22" spans="1:17" ht="48.6" customHeight="1" x14ac:dyDescent="0.2">
      <c r="A22" s="108"/>
      <c r="B22" s="109"/>
      <c r="C22" s="125" t="s">
        <v>66</v>
      </c>
      <c r="D22" s="216">
        <f>+(D21*3)*1.3</f>
        <v>268203</v>
      </c>
      <c r="E22" s="216">
        <f t="shared" ref="E22:I22" si="3">+(E21*3)*1.3</f>
        <v>87430.2</v>
      </c>
      <c r="F22" s="216">
        <f t="shared" si="3"/>
        <v>87430.2</v>
      </c>
      <c r="G22" s="216">
        <f t="shared" si="3"/>
        <v>106906.8</v>
      </c>
      <c r="H22" s="216">
        <f t="shared" si="3"/>
        <v>106906.8</v>
      </c>
      <c r="I22" s="216">
        <f t="shared" si="3"/>
        <v>74989.2</v>
      </c>
      <c r="J22" s="268"/>
      <c r="K22" s="268"/>
      <c r="L22" s="273"/>
      <c r="M22" s="273"/>
      <c r="N22" s="20"/>
      <c r="O22" s="20"/>
      <c r="P22" s="20"/>
    </row>
    <row r="23" spans="1:17" x14ac:dyDescent="0.2">
      <c r="A23" s="108"/>
      <c r="B23" s="109"/>
      <c r="C23" s="108"/>
      <c r="D23" s="268"/>
      <c r="E23" s="268"/>
      <c r="F23" s="268"/>
      <c r="G23" s="268"/>
      <c r="H23" s="268"/>
      <c r="I23" s="268"/>
      <c r="J23" s="268"/>
      <c r="K23" s="268"/>
      <c r="L23" s="268"/>
      <c r="M23" s="273"/>
      <c r="N23" s="273"/>
      <c r="O23" s="20"/>
      <c r="P23" s="20"/>
      <c r="Q23" s="20"/>
    </row>
    <row r="24" spans="1:17" ht="28.5" customHeight="1" x14ac:dyDescent="0.2">
      <c r="A24" s="317" t="s">
        <v>30</v>
      </c>
      <c r="B24" s="317" t="s">
        <v>3</v>
      </c>
      <c r="C24" s="321" t="s">
        <v>12</v>
      </c>
      <c r="D24" s="187" t="s">
        <v>37</v>
      </c>
      <c r="E24" s="268"/>
      <c r="F24" s="268"/>
      <c r="G24" s="273"/>
      <c r="H24" s="273"/>
      <c r="I24" s="273"/>
      <c r="J24" s="273"/>
      <c r="K24" s="273"/>
      <c r="L24" s="278"/>
    </row>
    <row r="25" spans="1:17" ht="60" customHeight="1" x14ac:dyDescent="0.2">
      <c r="A25" s="317"/>
      <c r="B25" s="317"/>
      <c r="C25" s="321"/>
      <c r="D25" s="192" t="s">
        <v>88</v>
      </c>
      <c r="E25" s="268"/>
      <c r="F25" s="268"/>
      <c r="G25" s="273"/>
      <c r="H25" s="273"/>
      <c r="I25" s="273"/>
      <c r="J25" s="273"/>
      <c r="K25" s="273"/>
      <c r="L25" s="278"/>
    </row>
    <row r="26" spans="1:17" ht="14.25" customHeight="1" x14ac:dyDescent="0.2">
      <c r="A26" s="317" t="s">
        <v>13</v>
      </c>
      <c r="B26" s="317"/>
      <c r="C26" s="317"/>
      <c r="D26" s="187" t="s">
        <v>89</v>
      </c>
      <c r="E26" s="268"/>
      <c r="F26" s="268"/>
      <c r="G26" s="273"/>
      <c r="H26" s="273"/>
      <c r="I26" s="273"/>
      <c r="J26" s="273"/>
      <c r="K26" s="273"/>
      <c r="L26" s="278"/>
    </row>
    <row r="27" spans="1:17" ht="24" x14ac:dyDescent="0.2">
      <c r="A27" s="125">
        <v>12</v>
      </c>
      <c r="B27" s="126" t="s">
        <v>31</v>
      </c>
      <c r="C27" s="125" t="s">
        <v>32</v>
      </c>
      <c r="D27" s="259">
        <v>10780</v>
      </c>
      <c r="E27" s="268"/>
      <c r="F27" s="268"/>
      <c r="G27" s="273"/>
      <c r="H27" s="273"/>
      <c r="I27" s="273"/>
      <c r="J27" s="273"/>
      <c r="K27" s="273"/>
      <c r="L27" s="278"/>
    </row>
    <row r="28" spans="1:17" x14ac:dyDescent="0.2">
      <c r="A28" s="108"/>
      <c r="B28" s="133"/>
      <c r="C28" s="125" t="s">
        <v>65</v>
      </c>
      <c r="D28" s="216">
        <f>+D27*1.93</f>
        <v>20805.399999999998</v>
      </c>
      <c r="E28" s="268"/>
      <c r="F28" s="268"/>
      <c r="G28" s="273"/>
      <c r="H28" s="273"/>
      <c r="I28" s="273"/>
      <c r="J28" s="273"/>
      <c r="K28" s="273"/>
      <c r="L28" s="278"/>
    </row>
    <row r="29" spans="1:17" ht="52.15" customHeight="1" x14ac:dyDescent="0.2">
      <c r="A29" s="108"/>
      <c r="B29" s="133"/>
      <c r="C29" s="125" t="s">
        <v>66</v>
      </c>
      <c r="D29" s="216">
        <f>+(D28*3)*1.3</f>
        <v>81141.06</v>
      </c>
      <c r="E29" s="268"/>
      <c r="F29" s="268"/>
      <c r="G29" s="273"/>
      <c r="H29" s="273"/>
      <c r="I29" s="273"/>
      <c r="J29" s="273"/>
      <c r="K29" s="273"/>
      <c r="L29" s="278"/>
    </row>
    <row r="30" spans="1:17" x14ac:dyDescent="0.2">
      <c r="A30" s="108"/>
      <c r="B30" s="133"/>
      <c r="C30" s="108"/>
      <c r="D30" s="268"/>
      <c r="E30" s="268"/>
      <c r="F30" s="286"/>
      <c r="G30" s="268"/>
      <c r="H30" s="268"/>
      <c r="I30" s="273"/>
      <c r="J30" s="273"/>
      <c r="K30" s="273"/>
      <c r="L30" s="273"/>
      <c r="M30" s="273"/>
      <c r="N30" s="278"/>
    </row>
    <row r="31" spans="1:17" ht="24" x14ac:dyDescent="0.2">
      <c r="A31" s="317" t="s">
        <v>33</v>
      </c>
      <c r="B31" s="317" t="s">
        <v>34</v>
      </c>
      <c r="C31" s="322" t="s">
        <v>12</v>
      </c>
      <c r="D31" s="187" t="s">
        <v>37</v>
      </c>
      <c r="E31" s="287"/>
      <c r="F31" s="287"/>
      <c r="G31" s="273"/>
      <c r="H31" s="273"/>
      <c r="I31" s="273"/>
      <c r="J31" s="273"/>
      <c r="K31" s="273"/>
      <c r="L31" s="278"/>
      <c r="M31" s="278"/>
      <c r="N31" s="278"/>
    </row>
    <row r="32" spans="1:17" ht="29.45" customHeight="1" x14ac:dyDescent="0.2">
      <c r="A32" s="317"/>
      <c r="B32" s="317"/>
      <c r="C32" s="323"/>
      <c r="D32" s="192" t="s">
        <v>88</v>
      </c>
      <c r="E32" s="107"/>
      <c r="F32" s="107"/>
      <c r="G32" s="19"/>
      <c r="H32" s="19"/>
      <c r="I32" s="20"/>
      <c r="J32" s="20"/>
      <c r="K32" s="20"/>
    </row>
    <row r="33" spans="1:20" ht="14.25" customHeight="1" x14ac:dyDescent="0.2">
      <c r="A33" s="324" t="s">
        <v>13</v>
      </c>
      <c r="B33" s="325"/>
      <c r="C33" s="326"/>
      <c r="D33" s="187" t="s">
        <v>90</v>
      </c>
      <c r="E33" s="107"/>
      <c r="F33" s="107"/>
      <c r="G33" s="19"/>
      <c r="H33" s="19"/>
      <c r="I33" s="20"/>
      <c r="J33" s="20"/>
      <c r="K33" s="20"/>
    </row>
    <row r="34" spans="1:20" x14ac:dyDescent="0.2">
      <c r="A34" s="125">
        <v>13</v>
      </c>
      <c r="B34" s="127" t="s">
        <v>5</v>
      </c>
      <c r="C34" s="125" t="s">
        <v>21</v>
      </c>
      <c r="D34" s="288">
        <v>5500</v>
      </c>
      <c r="E34" s="107"/>
      <c r="F34" s="107"/>
      <c r="G34" s="19"/>
      <c r="H34" s="19"/>
      <c r="I34" s="20"/>
      <c r="J34" s="20"/>
      <c r="K34" s="20"/>
    </row>
    <row r="35" spans="1:20" x14ac:dyDescent="0.2">
      <c r="A35" s="108"/>
      <c r="B35" s="109"/>
      <c r="C35" s="125" t="s">
        <v>65</v>
      </c>
      <c r="D35" s="187">
        <f>+D34*1.57</f>
        <v>8635</v>
      </c>
      <c r="E35" s="100"/>
      <c r="F35" s="107"/>
      <c r="G35" s="19"/>
      <c r="H35" s="19"/>
      <c r="I35" s="20"/>
      <c r="J35" s="20"/>
      <c r="K35" s="20"/>
    </row>
    <row r="36" spans="1:20" ht="48" x14ac:dyDescent="0.2">
      <c r="A36" s="108"/>
      <c r="B36" s="109"/>
      <c r="C36" s="125" t="s">
        <v>66</v>
      </c>
      <c r="D36" s="187">
        <f>+(D35*3)*1.3</f>
        <v>33676.5</v>
      </c>
      <c r="E36" s="100"/>
      <c r="F36" s="107"/>
      <c r="G36" s="19"/>
      <c r="H36" s="19"/>
      <c r="I36" s="20"/>
      <c r="J36" s="20"/>
      <c r="K36" s="20"/>
    </row>
    <row r="37" spans="1:20" x14ac:dyDescent="0.2">
      <c r="A37" s="108"/>
      <c r="B37" s="109"/>
      <c r="C37" s="108"/>
      <c r="D37" s="177"/>
      <c r="E37" s="108"/>
      <c r="F37" s="108"/>
      <c r="G37" s="108"/>
      <c r="H37" s="108"/>
      <c r="I37" s="108"/>
      <c r="J37" s="108"/>
      <c r="K37" s="108"/>
      <c r="L37" s="108"/>
      <c r="M37" s="108"/>
      <c r="N37" s="100"/>
      <c r="O37" s="107"/>
      <c r="P37" s="19"/>
      <c r="Q37" s="19"/>
      <c r="R37" s="20"/>
      <c r="S37" s="20"/>
      <c r="T37" s="20"/>
    </row>
    <row r="38" spans="1:20" x14ac:dyDescent="0.2">
      <c r="A38" s="289"/>
      <c r="B38" s="289"/>
      <c r="C38" s="290"/>
      <c r="D38" s="291"/>
      <c r="E38" s="289"/>
      <c r="F38" s="289"/>
      <c r="G38" s="289"/>
      <c r="H38" s="289"/>
      <c r="I38" s="289"/>
      <c r="J38" s="289"/>
      <c r="K38" s="289"/>
      <c r="L38" s="289"/>
      <c r="M38" s="289"/>
      <c r="N38" s="113"/>
      <c r="O38" s="113"/>
      <c r="P38" s="9"/>
      <c r="Q38" s="9"/>
      <c r="R38" s="9"/>
      <c r="S38" s="9"/>
      <c r="T38" s="9"/>
    </row>
  </sheetData>
  <mergeCells count="16">
    <mergeCell ref="D2:L2"/>
    <mergeCell ref="D15:I15"/>
    <mergeCell ref="B15:B16"/>
    <mergeCell ref="C15:C16"/>
    <mergeCell ref="A4:C4"/>
    <mergeCell ref="C2:C3"/>
    <mergeCell ref="C31:C32"/>
    <mergeCell ref="A33:C33"/>
    <mergeCell ref="A26:C26"/>
    <mergeCell ref="A31:A32"/>
    <mergeCell ref="B31:B32"/>
    <mergeCell ref="A17:C17"/>
    <mergeCell ref="A24:A25"/>
    <mergeCell ref="B24:B25"/>
    <mergeCell ref="C24:C25"/>
    <mergeCell ref="A15:A16"/>
  </mergeCells>
  <phoneticPr fontId="4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tabSelected="1" zoomScale="80" zoomScaleNormal="80" workbookViewId="0">
      <selection activeCell="B38" sqref="B38"/>
    </sheetView>
  </sheetViews>
  <sheetFormatPr defaultColWidth="8.85546875" defaultRowHeight="15" x14ac:dyDescent="0.25"/>
  <cols>
    <col min="1" max="1" width="24.42578125" style="293" customWidth="1"/>
    <col min="2" max="2" width="72" style="293" customWidth="1"/>
    <col min="3" max="3" width="33.42578125" style="293" customWidth="1"/>
    <col min="4" max="4" width="11.140625" style="308" bestFit="1" customWidth="1"/>
    <col min="5" max="6" width="9.28515625" style="293" customWidth="1"/>
    <col min="7" max="7" width="10" style="293" customWidth="1"/>
    <col min="8" max="8" width="10" style="309" customWidth="1"/>
    <col min="9" max="10" width="10" style="293" customWidth="1"/>
    <col min="11" max="11" width="32.5703125" style="293" hidden="1" customWidth="1"/>
    <col min="12" max="12" width="17" style="293" customWidth="1"/>
    <col min="13" max="16384" width="8.85546875" style="293"/>
  </cols>
  <sheetData>
    <row r="1" spans="1:15" ht="19.5" customHeight="1" x14ac:dyDescent="0.25">
      <c r="A1" s="331" t="s">
        <v>96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292"/>
      <c r="N1" s="292"/>
      <c r="O1" s="292"/>
    </row>
    <row r="2" spans="1:15" ht="15" customHeight="1" x14ac:dyDescent="0.25">
      <c r="A2" s="187" t="s">
        <v>10</v>
      </c>
      <c r="B2" s="187" t="s">
        <v>11</v>
      </c>
      <c r="C2" s="333" t="s">
        <v>12</v>
      </c>
      <c r="D2" s="318" t="s">
        <v>37</v>
      </c>
      <c r="E2" s="319"/>
      <c r="F2" s="320"/>
      <c r="G2" s="294"/>
      <c r="H2" s="268"/>
      <c r="I2" s="268"/>
      <c r="J2" s="268"/>
      <c r="K2" s="295"/>
      <c r="L2" s="295"/>
      <c r="M2" s="273"/>
      <c r="N2" s="273"/>
      <c r="O2" s="273"/>
    </row>
    <row r="3" spans="1:15" ht="66" customHeight="1" x14ac:dyDescent="0.25">
      <c r="A3" s="187">
        <v>1</v>
      </c>
      <c r="B3" s="296" t="s">
        <v>0</v>
      </c>
      <c r="C3" s="333"/>
      <c r="D3" s="192" t="s">
        <v>97</v>
      </c>
      <c r="E3" s="192" t="s">
        <v>98</v>
      </c>
      <c r="F3" s="192" t="s">
        <v>99</v>
      </c>
      <c r="G3" s="297"/>
      <c r="H3" s="268"/>
      <c r="I3" s="268"/>
      <c r="J3" s="268"/>
      <c r="K3" s="295"/>
      <c r="L3" s="295"/>
      <c r="M3" s="273"/>
      <c r="N3" s="273"/>
      <c r="O3" s="273"/>
    </row>
    <row r="4" spans="1:15" x14ac:dyDescent="0.25">
      <c r="A4" s="332" t="s">
        <v>13</v>
      </c>
      <c r="B4" s="332"/>
      <c r="C4" s="332"/>
      <c r="D4" s="187" t="s">
        <v>232</v>
      </c>
      <c r="E4" s="187" t="s">
        <v>233</v>
      </c>
      <c r="F4" s="187" t="s">
        <v>234</v>
      </c>
      <c r="G4" s="272"/>
      <c r="H4" s="268"/>
      <c r="I4" s="268"/>
      <c r="J4" s="268"/>
      <c r="K4" s="295">
        <v>1.1000000000000001</v>
      </c>
      <c r="L4" s="295"/>
      <c r="M4" s="273"/>
      <c r="N4" s="273"/>
      <c r="O4" s="273"/>
    </row>
    <row r="5" spans="1:15" ht="24" hidden="1" x14ac:dyDescent="0.25">
      <c r="A5" s="189">
        <v>1</v>
      </c>
      <c r="B5" s="190" t="s">
        <v>14</v>
      </c>
      <c r="C5" s="189" t="s">
        <v>15</v>
      </c>
      <c r="D5" s="265"/>
      <c r="E5" s="265"/>
      <c r="F5" s="265"/>
      <c r="G5" s="268"/>
      <c r="H5" s="298"/>
      <c r="I5" s="268"/>
      <c r="J5" s="268"/>
      <c r="K5" s="295"/>
      <c r="L5" s="295"/>
      <c r="M5" s="273"/>
      <c r="N5" s="273"/>
      <c r="O5" s="273"/>
    </row>
    <row r="6" spans="1:15" ht="15.75" hidden="1" customHeight="1" x14ac:dyDescent="0.25">
      <c r="A6" s="189">
        <v>2</v>
      </c>
      <c r="B6" s="299" t="s">
        <v>16</v>
      </c>
      <c r="C6" s="189" t="s">
        <v>15</v>
      </c>
      <c r="D6" s="265"/>
      <c r="E6" s="265"/>
      <c r="F6" s="265"/>
      <c r="G6" s="268"/>
      <c r="H6" s="298"/>
      <c r="I6" s="268"/>
      <c r="J6" s="268"/>
      <c r="K6" s="295"/>
      <c r="L6" s="295"/>
      <c r="M6" s="273"/>
      <c r="N6" s="273"/>
      <c r="O6" s="273"/>
    </row>
    <row r="7" spans="1:15" x14ac:dyDescent="0.25">
      <c r="A7" s="189">
        <v>3</v>
      </c>
      <c r="B7" s="190" t="s">
        <v>17</v>
      </c>
      <c r="C7" s="189" t="s">
        <v>15</v>
      </c>
      <c r="D7" s="259">
        <v>33</v>
      </c>
      <c r="E7" s="259">
        <v>22</v>
      </c>
      <c r="F7" s="259">
        <v>33</v>
      </c>
      <c r="G7" s="268"/>
      <c r="H7" s="298"/>
      <c r="I7" s="268"/>
      <c r="J7" s="268"/>
      <c r="K7" s="295" t="s">
        <v>63</v>
      </c>
      <c r="L7" s="295"/>
      <c r="M7" s="273"/>
      <c r="N7" s="273"/>
      <c r="O7" s="273"/>
    </row>
    <row r="8" spans="1:15" x14ac:dyDescent="0.25">
      <c r="A8" s="189">
        <v>4</v>
      </c>
      <c r="B8" s="300" t="s">
        <v>18</v>
      </c>
      <c r="C8" s="189" t="s">
        <v>15</v>
      </c>
      <c r="D8" s="259">
        <v>33</v>
      </c>
      <c r="E8" s="259">
        <v>11</v>
      </c>
      <c r="F8" s="259">
        <v>11</v>
      </c>
      <c r="G8" s="268"/>
      <c r="H8" s="298"/>
      <c r="I8" s="268"/>
      <c r="J8" s="268"/>
      <c r="K8" s="295"/>
      <c r="L8" s="295"/>
      <c r="M8" s="273"/>
      <c r="N8" s="273"/>
      <c r="O8" s="273"/>
    </row>
    <row r="9" spans="1:15" hidden="1" x14ac:dyDescent="0.25">
      <c r="A9" s="189">
        <v>5</v>
      </c>
      <c r="B9" s="190" t="s">
        <v>19</v>
      </c>
      <c r="C9" s="189" t="s">
        <v>15</v>
      </c>
      <c r="D9" s="265"/>
      <c r="E9" s="265"/>
      <c r="F9" s="265"/>
      <c r="G9" s="268"/>
      <c r="H9" s="298"/>
      <c r="I9" s="268"/>
      <c r="J9" s="268"/>
      <c r="K9" s="295"/>
      <c r="L9" s="295"/>
      <c r="M9" s="273"/>
      <c r="N9" s="273"/>
      <c r="O9" s="273"/>
    </row>
    <row r="10" spans="1:15" hidden="1" x14ac:dyDescent="0.25">
      <c r="A10" s="189">
        <v>6</v>
      </c>
      <c r="B10" s="190" t="s">
        <v>20</v>
      </c>
      <c r="C10" s="189" t="s">
        <v>21</v>
      </c>
      <c r="D10" s="265"/>
      <c r="E10" s="265"/>
      <c r="F10" s="265"/>
      <c r="G10" s="268"/>
      <c r="H10" s="298"/>
      <c r="I10" s="268"/>
      <c r="J10" s="268"/>
      <c r="K10" s="295"/>
      <c r="L10" s="295"/>
      <c r="M10" s="273"/>
      <c r="N10" s="273"/>
      <c r="O10" s="273"/>
    </row>
    <row r="11" spans="1:15" ht="15.75" hidden="1" customHeight="1" x14ac:dyDescent="0.25">
      <c r="A11" s="189">
        <v>7</v>
      </c>
      <c r="B11" s="126" t="s">
        <v>64</v>
      </c>
      <c r="C11" s="189" t="s">
        <v>21</v>
      </c>
      <c r="D11" s="265"/>
      <c r="E11" s="265"/>
      <c r="F11" s="265"/>
      <c r="G11" s="268"/>
      <c r="H11" s="298"/>
      <c r="I11" s="268"/>
      <c r="J11" s="268"/>
      <c r="K11" s="295"/>
      <c r="L11" s="295"/>
      <c r="M11" s="273"/>
      <c r="N11" s="273"/>
      <c r="O11" s="273"/>
    </row>
    <row r="12" spans="1:15" ht="15" customHeight="1" x14ac:dyDescent="0.25">
      <c r="A12" s="177"/>
      <c r="B12" s="178"/>
      <c r="C12" s="125" t="s">
        <v>65</v>
      </c>
      <c r="D12" s="216">
        <f>(D5*314)+(D6*314)+(D7*275)+(D8*312)+(D9*314)+(D10*55)+(D11*132)</f>
        <v>19371</v>
      </c>
      <c r="E12" s="216">
        <f t="shared" ref="E12:F12" si="0">(E5*314)+(E6*314)+(E7*275)+(E8*312)+(E9*314)+(E10*55)+(E11*132)</f>
        <v>9482</v>
      </c>
      <c r="F12" s="216">
        <f t="shared" si="0"/>
        <v>12507</v>
      </c>
      <c r="G12" s="268"/>
      <c r="H12" s="268"/>
      <c r="I12" s="268"/>
      <c r="J12" s="268"/>
      <c r="K12" s="295"/>
      <c r="L12" s="295"/>
      <c r="M12" s="273"/>
      <c r="N12" s="273"/>
      <c r="O12" s="273"/>
    </row>
    <row r="13" spans="1:15" ht="48" customHeight="1" x14ac:dyDescent="0.25">
      <c r="A13" s="177"/>
      <c r="B13" s="178"/>
      <c r="C13" s="125" t="s">
        <v>66</v>
      </c>
      <c r="D13" s="216">
        <f>+(D12*3)*1.3</f>
        <v>75546.900000000009</v>
      </c>
      <c r="E13" s="216">
        <f t="shared" ref="E13:F13" si="1">+(E12*3)*1.3</f>
        <v>36979.800000000003</v>
      </c>
      <c r="F13" s="216">
        <f t="shared" si="1"/>
        <v>48777.3</v>
      </c>
      <c r="G13" s="268"/>
      <c r="H13" s="268"/>
      <c r="I13" s="268"/>
      <c r="J13" s="268"/>
      <c r="K13" s="295"/>
      <c r="L13" s="295"/>
      <c r="M13" s="273"/>
      <c r="N13" s="273"/>
      <c r="O13" s="273"/>
    </row>
    <row r="14" spans="1:15" ht="15.75" customHeight="1" x14ac:dyDescent="0.25">
      <c r="A14" s="177"/>
      <c r="B14" s="178"/>
      <c r="C14" s="177"/>
      <c r="D14" s="268"/>
      <c r="E14" s="268"/>
      <c r="F14" s="268"/>
      <c r="G14" s="268"/>
      <c r="H14" s="286"/>
      <c r="I14" s="268"/>
      <c r="J14" s="268"/>
      <c r="K14" s="295"/>
      <c r="L14" s="295"/>
      <c r="M14" s="273"/>
      <c r="N14" s="273"/>
      <c r="O14" s="273"/>
    </row>
    <row r="15" spans="1:15" ht="15" customHeight="1" x14ac:dyDescent="0.25">
      <c r="A15" s="332" t="s">
        <v>25</v>
      </c>
      <c r="B15" s="332" t="s">
        <v>2</v>
      </c>
      <c r="C15" s="333" t="s">
        <v>12</v>
      </c>
      <c r="D15" s="318" t="s">
        <v>37</v>
      </c>
      <c r="E15" s="319"/>
      <c r="F15" s="319"/>
      <c r="G15" s="319"/>
      <c r="H15" s="319"/>
      <c r="I15" s="319"/>
      <c r="J15" s="320"/>
      <c r="K15" s="295"/>
      <c r="L15" s="295"/>
      <c r="M15" s="273"/>
      <c r="N15" s="273"/>
      <c r="O15" s="273"/>
    </row>
    <row r="16" spans="1:15" ht="61.5" customHeight="1" x14ac:dyDescent="0.25">
      <c r="A16" s="332"/>
      <c r="B16" s="332"/>
      <c r="C16" s="333"/>
      <c r="D16" s="192" t="s">
        <v>103</v>
      </c>
      <c r="E16" s="192" t="s">
        <v>104</v>
      </c>
      <c r="F16" s="192" t="s">
        <v>105</v>
      </c>
      <c r="G16" s="192" t="s">
        <v>97</v>
      </c>
      <c r="H16" s="301" t="s">
        <v>106</v>
      </c>
      <c r="I16" s="192" t="s">
        <v>107</v>
      </c>
      <c r="J16" s="192" t="s">
        <v>98</v>
      </c>
      <c r="K16" s="295"/>
      <c r="L16" s="295"/>
      <c r="M16" s="273"/>
      <c r="N16" s="273"/>
      <c r="O16" s="273"/>
    </row>
    <row r="17" spans="1:15" x14ac:dyDescent="0.25">
      <c r="A17" s="332" t="s">
        <v>13</v>
      </c>
      <c r="B17" s="332"/>
      <c r="C17" s="332"/>
      <c r="D17" s="187" t="s">
        <v>235</v>
      </c>
      <c r="E17" s="187" t="s">
        <v>236</v>
      </c>
      <c r="F17" s="187" t="s">
        <v>237</v>
      </c>
      <c r="G17" s="187" t="s">
        <v>238</v>
      </c>
      <c r="H17" s="187" t="s">
        <v>239</v>
      </c>
      <c r="I17" s="187" t="s">
        <v>240</v>
      </c>
      <c r="J17" s="187" t="s">
        <v>241</v>
      </c>
      <c r="K17" s="295"/>
      <c r="L17" s="295"/>
      <c r="M17" s="273"/>
      <c r="N17" s="273"/>
      <c r="O17" s="273"/>
    </row>
    <row r="18" spans="1:15" x14ac:dyDescent="0.25">
      <c r="A18" s="189">
        <v>9</v>
      </c>
      <c r="B18" s="190" t="s">
        <v>26</v>
      </c>
      <c r="C18" s="189" t="s">
        <v>27</v>
      </c>
      <c r="D18" s="259">
        <v>187</v>
      </c>
      <c r="E18" s="259">
        <v>148</v>
      </c>
      <c r="F18" s="259">
        <v>176</v>
      </c>
      <c r="G18" s="259">
        <v>154</v>
      </c>
      <c r="H18" s="302">
        <v>297</v>
      </c>
      <c r="I18" s="259">
        <v>27</v>
      </c>
      <c r="J18" s="259">
        <v>121</v>
      </c>
      <c r="K18" s="298"/>
      <c r="L18" s="295"/>
      <c r="M18" s="273"/>
      <c r="N18" s="273"/>
      <c r="O18" s="273"/>
    </row>
    <row r="19" spans="1:15" x14ac:dyDescent="0.25">
      <c r="A19" s="189">
        <v>10</v>
      </c>
      <c r="B19" s="190" t="s">
        <v>28</v>
      </c>
      <c r="C19" s="189" t="s">
        <v>27</v>
      </c>
      <c r="D19" s="259">
        <v>165</v>
      </c>
      <c r="E19" s="259">
        <v>187</v>
      </c>
      <c r="F19" s="259">
        <v>275</v>
      </c>
      <c r="G19" s="259">
        <v>110</v>
      </c>
      <c r="H19" s="302">
        <v>253</v>
      </c>
      <c r="I19" s="259">
        <v>176</v>
      </c>
      <c r="J19" s="259">
        <v>165</v>
      </c>
      <c r="K19" s="298"/>
      <c r="L19" s="295"/>
      <c r="M19" s="273"/>
      <c r="N19" s="273"/>
      <c r="O19" s="273"/>
    </row>
    <row r="20" spans="1:15" hidden="1" x14ac:dyDescent="0.25">
      <c r="A20" s="189">
        <v>11</v>
      </c>
      <c r="B20" s="303" t="s">
        <v>29</v>
      </c>
      <c r="C20" s="189" t="s">
        <v>27</v>
      </c>
      <c r="D20" s="265"/>
      <c r="E20" s="265"/>
      <c r="F20" s="265"/>
      <c r="G20" s="265"/>
      <c r="H20" s="304"/>
      <c r="I20" s="265"/>
      <c r="J20" s="265"/>
      <c r="K20" s="298"/>
      <c r="L20" s="295"/>
      <c r="M20" s="273"/>
      <c r="N20" s="273"/>
      <c r="O20" s="273"/>
    </row>
    <row r="21" spans="1:15" x14ac:dyDescent="0.25">
      <c r="A21" s="177"/>
      <c r="B21" s="305"/>
      <c r="C21" s="125" t="s">
        <v>65</v>
      </c>
      <c r="D21" s="216">
        <f>+(D18*186)+(D19*28)+(D20*407)</f>
        <v>39402</v>
      </c>
      <c r="E21" s="216">
        <f t="shared" ref="E21:J21" si="2">+(E18*186)+(E19*28)+(E20*407)</f>
        <v>32764</v>
      </c>
      <c r="F21" s="216">
        <f t="shared" si="2"/>
        <v>40436</v>
      </c>
      <c r="G21" s="216">
        <f t="shared" si="2"/>
        <v>31724</v>
      </c>
      <c r="H21" s="216">
        <f t="shared" si="2"/>
        <v>62326</v>
      </c>
      <c r="I21" s="216">
        <f t="shared" si="2"/>
        <v>9950</v>
      </c>
      <c r="J21" s="216">
        <f t="shared" si="2"/>
        <v>27126</v>
      </c>
      <c r="K21" s="268"/>
      <c r="L21" s="295"/>
      <c r="M21" s="312"/>
      <c r="N21" s="273"/>
      <c r="O21" s="273"/>
    </row>
    <row r="22" spans="1:15" ht="51.6" customHeight="1" x14ac:dyDescent="0.25">
      <c r="A22" s="177"/>
      <c r="B22" s="305"/>
      <c r="C22" s="125" t="s">
        <v>66</v>
      </c>
      <c r="D22" s="216">
        <f>+(D21*3)*1.3</f>
        <v>153667.80000000002</v>
      </c>
      <c r="E22" s="216">
        <f t="shared" ref="E22:K22" si="3">+(E21*3)*1.3</f>
        <v>127779.6</v>
      </c>
      <c r="F22" s="216">
        <f t="shared" si="3"/>
        <v>157700.4</v>
      </c>
      <c r="G22" s="216">
        <f t="shared" si="3"/>
        <v>123723.6</v>
      </c>
      <c r="H22" s="216">
        <f t="shared" si="3"/>
        <v>243071.4</v>
      </c>
      <c r="I22" s="216">
        <f t="shared" si="3"/>
        <v>38805</v>
      </c>
      <c r="J22" s="216">
        <f t="shared" si="3"/>
        <v>105791.40000000001</v>
      </c>
      <c r="K22" s="216">
        <f t="shared" si="3"/>
        <v>0</v>
      </c>
      <c r="L22" s="295"/>
      <c r="M22" s="273"/>
      <c r="N22" s="273"/>
      <c r="O22" s="273"/>
    </row>
    <row r="23" spans="1:15" x14ac:dyDescent="0.25">
      <c r="A23" s="177"/>
      <c r="B23" s="305"/>
      <c r="C23" s="177"/>
      <c r="D23" s="268"/>
      <c r="E23" s="268"/>
      <c r="F23" s="268"/>
      <c r="G23" s="268"/>
      <c r="H23" s="286"/>
      <c r="I23" s="268"/>
      <c r="J23" s="268"/>
      <c r="K23" s="295"/>
      <c r="L23" s="295"/>
      <c r="M23" s="273"/>
      <c r="N23" s="273"/>
      <c r="O23" s="273"/>
    </row>
    <row r="24" spans="1:15" ht="36" x14ac:dyDescent="0.25">
      <c r="A24" s="332" t="s">
        <v>30</v>
      </c>
      <c r="B24" s="332" t="s">
        <v>3</v>
      </c>
      <c r="C24" s="333" t="s">
        <v>12</v>
      </c>
      <c r="D24" s="187" t="s">
        <v>37</v>
      </c>
      <c r="E24" s="294"/>
      <c r="F24" s="294"/>
      <c r="G24" s="294"/>
      <c r="H24" s="268"/>
      <c r="I24" s="268"/>
      <c r="J24" s="268"/>
      <c r="K24" s="295"/>
      <c r="L24" s="295"/>
      <c r="M24" s="273"/>
      <c r="N24" s="273"/>
      <c r="O24" s="273"/>
    </row>
    <row r="25" spans="1:15" ht="54" customHeight="1" x14ac:dyDescent="0.25">
      <c r="A25" s="332"/>
      <c r="B25" s="332"/>
      <c r="C25" s="333"/>
      <c r="D25" s="192" t="s">
        <v>114</v>
      </c>
      <c r="E25" s="297"/>
      <c r="F25" s="297"/>
      <c r="G25" s="297"/>
      <c r="H25" s="268"/>
      <c r="I25" s="268"/>
      <c r="J25" s="268"/>
      <c r="K25" s="295"/>
      <c r="L25" s="295"/>
      <c r="M25" s="273"/>
      <c r="N25" s="273"/>
      <c r="O25" s="273"/>
    </row>
    <row r="26" spans="1:15" ht="15" customHeight="1" x14ac:dyDescent="0.25">
      <c r="A26" s="332" t="s">
        <v>13</v>
      </c>
      <c r="B26" s="332"/>
      <c r="C26" s="332"/>
      <c r="D26" s="306" t="s">
        <v>242</v>
      </c>
      <c r="E26" s="283"/>
      <c r="F26" s="283"/>
      <c r="G26" s="283"/>
      <c r="H26" s="268"/>
      <c r="I26" s="268"/>
      <c r="J26" s="268"/>
      <c r="K26" s="295"/>
      <c r="L26" s="295"/>
      <c r="M26" s="273"/>
      <c r="N26" s="273"/>
      <c r="O26" s="273"/>
    </row>
    <row r="27" spans="1:15" x14ac:dyDescent="0.25">
      <c r="A27" s="189">
        <v>12</v>
      </c>
      <c r="B27" s="190" t="s">
        <v>31</v>
      </c>
      <c r="C27" s="189" t="s">
        <v>32</v>
      </c>
      <c r="D27" s="259">
        <v>5500</v>
      </c>
      <c r="E27" s="286"/>
      <c r="F27" s="268"/>
      <c r="G27" s="287"/>
      <c r="H27" s="298"/>
      <c r="I27" s="268"/>
      <c r="J27" s="268"/>
      <c r="K27" s="295"/>
      <c r="L27" s="295"/>
      <c r="M27" s="273"/>
      <c r="N27" s="273"/>
      <c r="O27" s="273"/>
    </row>
    <row r="28" spans="1:15" x14ac:dyDescent="0.25">
      <c r="A28" s="177"/>
      <c r="B28" s="178"/>
      <c r="C28" s="125" t="s">
        <v>65</v>
      </c>
      <c r="D28" s="216">
        <f>+D27*1.93</f>
        <v>10615</v>
      </c>
      <c r="E28" s="268"/>
      <c r="F28" s="268"/>
      <c r="G28" s="268"/>
      <c r="H28" s="268"/>
      <c r="I28" s="268"/>
      <c r="J28" s="268"/>
      <c r="K28" s="295"/>
      <c r="L28" s="295"/>
      <c r="M28" s="273"/>
      <c r="N28" s="273"/>
      <c r="O28" s="273"/>
    </row>
    <row r="29" spans="1:15" ht="48" x14ac:dyDescent="0.25">
      <c r="A29" s="177"/>
      <c r="B29" s="178"/>
      <c r="C29" s="125" t="s">
        <v>66</v>
      </c>
      <c r="D29" s="216">
        <f>+(D28*3)*1.3</f>
        <v>41398.5</v>
      </c>
      <c r="E29" s="268"/>
      <c r="F29" s="268"/>
      <c r="G29" s="268"/>
      <c r="H29" s="268"/>
      <c r="I29" s="268"/>
      <c r="J29" s="268"/>
      <c r="K29" s="295"/>
      <c r="L29" s="295"/>
      <c r="M29" s="273"/>
      <c r="N29" s="273"/>
      <c r="O29" s="273"/>
    </row>
    <row r="30" spans="1:15" x14ac:dyDescent="0.25">
      <c r="A30" s="292"/>
      <c r="B30" s="292"/>
      <c r="C30" s="307"/>
      <c r="D30" s="307"/>
      <c r="E30" s="292"/>
      <c r="F30" s="292"/>
      <c r="G30" s="292"/>
      <c r="H30" s="307"/>
      <c r="I30" s="292"/>
      <c r="J30" s="292"/>
      <c r="K30" s="292"/>
      <c r="L30" s="292"/>
      <c r="M30" s="292"/>
      <c r="N30" s="292"/>
      <c r="O30" s="292"/>
    </row>
    <row r="31" spans="1:15" x14ac:dyDescent="0.25">
      <c r="A31" s="292"/>
      <c r="B31" s="292"/>
      <c r="C31" s="307"/>
      <c r="D31" s="307"/>
      <c r="E31" s="292"/>
      <c r="F31" s="292"/>
      <c r="G31" s="292"/>
      <c r="H31" s="307"/>
      <c r="I31" s="292"/>
      <c r="J31" s="292"/>
      <c r="K31" s="292"/>
      <c r="L31" s="292"/>
      <c r="M31" s="292"/>
      <c r="N31" s="292"/>
      <c r="O31" s="292"/>
    </row>
    <row r="32" spans="1:15" x14ac:dyDescent="0.25">
      <c r="A32" s="292"/>
      <c r="B32" s="292"/>
      <c r="C32" s="307"/>
      <c r="D32" s="307"/>
      <c r="E32" s="292"/>
      <c r="F32" s="292"/>
      <c r="G32" s="292"/>
      <c r="H32" s="307"/>
      <c r="I32" s="292"/>
      <c r="J32" s="292"/>
      <c r="K32" s="292"/>
      <c r="L32" s="292"/>
      <c r="M32" s="292"/>
      <c r="N32" s="292"/>
      <c r="O32" s="292"/>
    </row>
    <row r="33" spans="1:15" x14ac:dyDescent="0.25">
      <c r="A33" s="292"/>
      <c r="B33" s="292"/>
      <c r="C33" s="307"/>
      <c r="D33" s="307"/>
      <c r="E33" s="292"/>
      <c r="F33" s="292"/>
      <c r="G33" s="292"/>
      <c r="H33" s="307"/>
      <c r="I33" s="292"/>
      <c r="J33" s="292"/>
      <c r="K33" s="292"/>
      <c r="L33" s="292"/>
      <c r="M33" s="292"/>
      <c r="N33" s="292"/>
      <c r="O33" s="292"/>
    </row>
    <row r="34" spans="1:15" x14ac:dyDescent="0.25">
      <c r="A34" s="292"/>
      <c r="B34" s="292"/>
      <c r="C34" s="307"/>
      <c r="D34" s="307"/>
      <c r="E34" s="292"/>
      <c r="F34" s="292"/>
      <c r="G34" s="292"/>
      <c r="H34" s="307"/>
      <c r="I34" s="292"/>
      <c r="J34" s="292"/>
      <c r="K34" s="292"/>
      <c r="L34" s="292"/>
      <c r="M34" s="292"/>
      <c r="N34" s="292"/>
      <c r="O34" s="292"/>
    </row>
  </sheetData>
  <mergeCells count="13">
    <mergeCell ref="A24:A25"/>
    <mergeCell ref="B24:B25"/>
    <mergeCell ref="C24:C25"/>
    <mergeCell ref="A26:C26"/>
    <mergeCell ref="D15:J15"/>
    <mergeCell ref="D2:F2"/>
    <mergeCell ref="A1:L1"/>
    <mergeCell ref="A17:C17"/>
    <mergeCell ref="C2:C3"/>
    <mergeCell ref="A15:A16"/>
    <mergeCell ref="B15:B16"/>
    <mergeCell ref="C15:C16"/>
    <mergeCell ref="A4:C4"/>
  </mergeCells>
  <phoneticPr fontId="4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51"/>
  <sheetViews>
    <sheetView tabSelected="1" topLeftCell="A21" zoomScale="80" zoomScaleNormal="80" workbookViewId="0">
      <selection activeCell="B38" sqref="B38"/>
    </sheetView>
  </sheetViews>
  <sheetFormatPr defaultColWidth="8.85546875" defaultRowHeight="15" x14ac:dyDescent="0.25"/>
  <cols>
    <col min="1" max="1" width="24.42578125" customWidth="1"/>
    <col min="2" max="2" width="104.28515625" customWidth="1"/>
    <col min="3" max="3" width="30.7109375" customWidth="1"/>
    <col min="4" max="4" width="16.7109375" style="195" bestFit="1" customWidth="1"/>
    <col min="5" max="5" width="13.85546875" style="183" customWidth="1"/>
    <col min="6" max="7" width="9.85546875" style="183" bestFit="1" customWidth="1"/>
    <col min="8" max="8" width="10.85546875" style="11" bestFit="1" customWidth="1"/>
    <col min="9" max="9" width="9.85546875" bestFit="1" customWidth="1"/>
    <col min="10" max="10" width="8.85546875" bestFit="1" customWidth="1"/>
    <col min="15" max="15" width="0" hidden="1" customWidth="1"/>
  </cols>
  <sheetData>
    <row r="1" spans="1:15" ht="19.5" customHeight="1" x14ac:dyDescent="0.25">
      <c r="A1" s="334" t="s">
        <v>116</v>
      </c>
      <c r="B1" s="334"/>
      <c r="C1" s="334"/>
      <c r="D1" s="334"/>
      <c r="E1" s="334"/>
      <c r="F1" s="334"/>
      <c r="G1" s="334"/>
      <c r="H1" s="24"/>
      <c r="I1" s="9"/>
      <c r="J1" s="9"/>
      <c r="K1" s="9"/>
      <c r="L1" s="9"/>
      <c r="M1" s="9"/>
      <c r="N1" s="9"/>
    </row>
    <row r="2" spans="1:15" ht="15" customHeight="1" x14ac:dyDescent="0.25">
      <c r="A2" s="180" t="s">
        <v>10</v>
      </c>
      <c r="B2" s="180" t="s">
        <v>11</v>
      </c>
      <c r="C2" s="321" t="s">
        <v>12</v>
      </c>
      <c r="D2" s="317" t="s">
        <v>37</v>
      </c>
      <c r="E2" s="317"/>
      <c r="F2" s="317"/>
      <c r="G2" s="317"/>
      <c r="H2" s="317"/>
      <c r="I2" s="317"/>
      <c r="J2" s="317"/>
      <c r="K2" s="100"/>
      <c r="L2" s="121"/>
      <c r="M2" s="121"/>
      <c r="N2" s="20"/>
    </row>
    <row r="3" spans="1:15" ht="60" customHeight="1" x14ac:dyDescent="0.25">
      <c r="A3" s="180">
        <v>1</v>
      </c>
      <c r="B3" s="180" t="s">
        <v>0</v>
      </c>
      <c r="C3" s="321"/>
      <c r="D3" s="207" t="s">
        <v>117</v>
      </c>
      <c r="E3" s="207" t="s">
        <v>118</v>
      </c>
      <c r="F3" s="207" t="s">
        <v>119</v>
      </c>
      <c r="G3" s="207" t="s">
        <v>120</v>
      </c>
      <c r="H3" s="192" t="s">
        <v>121</v>
      </c>
      <c r="I3" s="207" t="s">
        <v>122</v>
      </c>
      <c r="J3" s="207" t="s">
        <v>123</v>
      </c>
      <c r="K3" s="100"/>
      <c r="L3" s="121"/>
      <c r="M3" s="121"/>
      <c r="N3" s="20"/>
      <c r="O3">
        <v>1.1000000000000001</v>
      </c>
    </row>
    <row r="4" spans="1:15" ht="15.75" customHeight="1" x14ac:dyDescent="0.25">
      <c r="A4" s="317" t="s">
        <v>13</v>
      </c>
      <c r="B4" s="317"/>
      <c r="C4" s="317"/>
      <c r="D4" s="188" t="s">
        <v>243</v>
      </c>
      <c r="E4" s="191" t="s">
        <v>244</v>
      </c>
      <c r="F4" s="188" t="s">
        <v>245</v>
      </c>
      <c r="G4" s="191" t="s">
        <v>100</v>
      </c>
      <c r="H4" s="188" t="s">
        <v>101</v>
      </c>
      <c r="I4" s="191" t="s">
        <v>102</v>
      </c>
      <c r="J4" s="188" t="s">
        <v>108</v>
      </c>
      <c r="K4" s="111"/>
      <c r="L4" s="121"/>
      <c r="M4" s="121"/>
      <c r="N4" s="20"/>
    </row>
    <row r="5" spans="1:15" hidden="1" x14ac:dyDescent="0.25">
      <c r="A5" s="125">
        <v>1</v>
      </c>
      <c r="B5" s="126" t="s">
        <v>14</v>
      </c>
      <c r="C5" s="125" t="s">
        <v>15</v>
      </c>
      <c r="D5" s="179"/>
      <c r="E5" s="181"/>
      <c r="F5" s="181"/>
      <c r="G5" s="181"/>
      <c r="H5" s="181"/>
      <c r="I5" s="181"/>
      <c r="J5" s="181"/>
      <c r="K5" s="111"/>
      <c r="L5" s="121"/>
      <c r="M5" s="121"/>
      <c r="N5" s="20"/>
    </row>
    <row r="6" spans="1:15" ht="15.75" hidden="1" customHeight="1" x14ac:dyDescent="0.25">
      <c r="A6" s="125">
        <v>2</v>
      </c>
      <c r="B6" s="130" t="s">
        <v>16</v>
      </c>
      <c r="C6" s="125" t="s">
        <v>15</v>
      </c>
      <c r="D6" s="123"/>
      <c r="E6" s="181"/>
      <c r="F6" s="181"/>
      <c r="G6" s="181"/>
      <c r="H6" s="181"/>
      <c r="I6" s="181"/>
      <c r="J6" s="181"/>
      <c r="K6" s="111"/>
      <c r="L6" s="121"/>
      <c r="M6" s="121"/>
      <c r="N6" s="20"/>
    </row>
    <row r="7" spans="1:15" x14ac:dyDescent="0.25">
      <c r="A7" s="125">
        <v>3</v>
      </c>
      <c r="B7" s="126" t="s">
        <v>17</v>
      </c>
      <c r="C7" s="125" t="s">
        <v>15</v>
      </c>
      <c r="D7" s="260">
        <v>71</v>
      </c>
      <c r="E7" s="261">
        <v>55</v>
      </c>
      <c r="F7" s="261">
        <v>132</v>
      </c>
      <c r="G7" s="261">
        <v>99</v>
      </c>
      <c r="H7" s="261">
        <v>121</v>
      </c>
      <c r="I7" s="261">
        <v>60</v>
      </c>
      <c r="J7" s="261">
        <v>33</v>
      </c>
      <c r="K7" s="111"/>
      <c r="L7" s="121"/>
      <c r="M7" s="121"/>
      <c r="N7" s="20"/>
    </row>
    <row r="8" spans="1:15" x14ac:dyDescent="0.25">
      <c r="A8" s="125">
        <v>4</v>
      </c>
      <c r="B8" s="126" t="s">
        <v>18</v>
      </c>
      <c r="C8" s="125" t="s">
        <v>15</v>
      </c>
      <c r="D8" s="260">
        <v>27</v>
      </c>
      <c r="E8" s="261">
        <v>44</v>
      </c>
      <c r="F8" s="261">
        <v>49</v>
      </c>
      <c r="G8" s="261">
        <v>77</v>
      </c>
      <c r="H8" s="261">
        <v>71</v>
      </c>
      <c r="I8" s="261">
        <v>38</v>
      </c>
      <c r="J8" s="261">
        <v>11</v>
      </c>
      <c r="K8" s="111"/>
      <c r="L8" s="121"/>
      <c r="M8" s="121"/>
      <c r="N8" s="20"/>
    </row>
    <row r="9" spans="1:15" x14ac:dyDescent="0.25">
      <c r="A9" s="125">
        <v>5</v>
      </c>
      <c r="B9" s="126" t="s">
        <v>19</v>
      </c>
      <c r="C9" s="125" t="s">
        <v>15</v>
      </c>
      <c r="D9" s="260">
        <v>4</v>
      </c>
      <c r="E9" s="261">
        <v>2</v>
      </c>
      <c r="F9" s="261">
        <v>6</v>
      </c>
      <c r="G9" s="261">
        <v>2</v>
      </c>
      <c r="H9" s="261">
        <v>4</v>
      </c>
      <c r="I9" s="261">
        <v>4</v>
      </c>
      <c r="J9" s="261">
        <v>2</v>
      </c>
      <c r="K9" s="111"/>
      <c r="L9" s="121"/>
      <c r="M9" s="121"/>
      <c r="N9" s="20"/>
    </row>
    <row r="10" spans="1:15" x14ac:dyDescent="0.25">
      <c r="A10" s="125">
        <v>6</v>
      </c>
      <c r="B10" s="126" t="s">
        <v>20</v>
      </c>
      <c r="C10" s="125" t="s">
        <v>21</v>
      </c>
      <c r="D10" s="260">
        <v>11</v>
      </c>
      <c r="E10" s="261">
        <v>5</v>
      </c>
      <c r="F10" s="261">
        <v>6</v>
      </c>
      <c r="G10" s="261">
        <v>11</v>
      </c>
      <c r="H10" s="261">
        <v>11</v>
      </c>
      <c r="I10" s="261">
        <v>2</v>
      </c>
      <c r="J10" s="261">
        <v>8</v>
      </c>
      <c r="K10" s="111"/>
      <c r="L10" s="121"/>
      <c r="M10" s="121"/>
      <c r="N10" s="20"/>
    </row>
    <row r="11" spans="1:15" ht="15.75" customHeight="1" x14ac:dyDescent="0.25">
      <c r="A11" s="125">
        <v>7</v>
      </c>
      <c r="B11" s="126" t="s">
        <v>64</v>
      </c>
      <c r="C11" s="125" t="s">
        <v>21</v>
      </c>
      <c r="D11" s="260">
        <v>33</v>
      </c>
      <c r="E11" s="261">
        <v>11</v>
      </c>
      <c r="F11" s="261">
        <v>16</v>
      </c>
      <c r="G11" s="261">
        <v>33</v>
      </c>
      <c r="H11" s="261">
        <v>50</v>
      </c>
      <c r="I11" s="261">
        <v>2</v>
      </c>
      <c r="J11" s="261">
        <v>1</v>
      </c>
      <c r="K11" s="111"/>
      <c r="L11" s="121"/>
      <c r="M11" s="121"/>
      <c r="N11" s="20"/>
    </row>
    <row r="12" spans="1:15" ht="15" customHeight="1" x14ac:dyDescent="0.25">
      <c r="A12" s="108"/>
      <c r="B12" s="133"/>
      <c r="C12" s="125" t="s">
        <v>65</v>
      </c>
      <c r="D12" s="216">
        <f>(D5*314)+(D6*314)+(D7*275)+(D8*312)+(D9*314)+(D10*55)+(D11*132)</f>
        <v>34166</v>
      </c>
      <c r="E12" s="216">
        <f t="shared" ref="E12:J12" si="0">(E5*314)+(E6*314)+(E7*275)+(E8*312)+(E9*314)+(E10*55)+(E11*132)</f>
        <v>31208</v>
      </c>
      <c r="F12" s="216">
        <f t="shared" si="0"/>
        <v>55914</v>
      </c>
      <c r="G12" s="216">
        <f t="shared" si="0"/>
        <v>56838</v>
      </c>
      <c r="H12" s="216">
        <f t="shared" si="0"/>
        <v>63888</v>
      </c>
      <c r="I12" s="216">
        <f t="shared" si="0"/>
        <v>29986</v>
      </c>
      <c r="J12" s="216">
        <f t="shared" si="0"/>
        <v>13707</v>
      </c>
      <c r="K12" s="111"/>
      <c r="L12" s="121"/>
      <c r="M12" s="121"/>
      <c r="N12" s="20"/>
    </row>
    <row r="13" spans="1:15" ht="48" x14ac:dyDescent="0.25">
      <c r="A13" s="108"/>
      <c r="B13" s="133"/>
      <c r="C13" s="125" t="s">
        <v>66</v>
      </c>
      <c r="D13" s="216">
        <f t="shared" ref="D13" si="1">+(D12*3)*1.3</f>
        <v>133247.4</v>
      </c>
      <c r="E13" s="216">
        <f t="shared" ref="E13:J13" si="2">+(E12*3)*1.3</f>
        <v>121711.2</v>
      </c>
      <c r="F13" s="216">
        <f t="shared" si="2"/>
        <v>218064.6</v>
      </c>
      <c r="G13" s="216">
        <f t="shared" si="2"/>
        <v>221668.2</v>
      </c>
      <c r="H13" s="216">
        <f t="shared" si="2"/>
        <v>249163.2</v>
      </c>
      <c r="I13" s="216">
        <f t="shared" si="2"/>
        <v>116945.40000000001</v>
      </c>
      <c r="J13" s="216">
        <f t="shared" si="2"/>
        <v>53457.3</v>
      </c>
      <c r="K13" s="111"/>
      <c r="L13" s="121"/>
      <c r="M13" s="121"/>
      <c r="N13" s="20"/>
    </row>
    <row r="14" spans="1:15" x14ac:dyDescent="0.25">
      <c r="A14" s="108"/>
      <c r="B14" s="109"/>
      <c r="C14" s="108"/>
      <c r="D14" s="108"/>
      <c r="E14" s="108"/>
      <c r="F14" s="108"/>
      <c r="G14" s="108"/>
      <c r="H14" s="100"/>
      <c r="I14" s="107"/>
      <c r="J14" s="107"/>
      <c r="K14" s="118"/>
      <c r="L14" s="121"/>
      <c r="M14" s="121"/>
      <c r="N14" s="20"/>
    </row>
    <row r="15" spans="1:15" ht="25.5" customHeight="1" x14ac:dyDescent="0.25">
      <c r="A15" s="332" t="s">
        <v>23</v>
      </c>
      <c r="B15" s="332" t="s">
        <v>1</v>
      </c>
      <c r="C15" s="333" t="s">
        <v>12</v>
      </c>
      <c r="D15" s="187" t="s">
        <v>37</v>
      </c>
      <c r="E15" s="103"/>
      <c r="F15" s="118"/>
      <c r="G15" s="118"/>
      <c r="H15" s="121"/>
      <c r="I15" s="121"/>
      <c r="J15" s="20"/>
    </row>
    <row r="16" spans="1:15" ht="51" customHeight="1" x14ac:dyDescent="0.25">
      <c r="A16" s="332"/>
      <c r="B16" s="332"/>
      <c r="C16" s="333"/>
      <c r="D16" s="192" t="s">
        <v>124</v>
      </c>
      <c r="E16" s="103"/>
      <c r="F16" s="118"/>
      <c r="G16" s="118"/>
      <c r="H16" s="313"/>
      <c r="I16" s="121"/>
      <c r="J16" s="20"/>
    </row>
    <row r="17" spans="1:14" ht="15" customHeight="1" x14ac:dyDescent="0.25">
      <c r="A17" s="317" t="s">
        <v>13</v>
      </c>
      <c r="B17" s="317"/>
      <c r="C17" s="317"/>
      <c r="D17" s="188" t="s">
        <v>109</v>
      </c>
      <c r="E17" s="103"/>
      <c r="F17" s="118"/>
      <c r="G17" s="118"/>
      <c r="H17" s="121"/>
      <c r="I17" s="121"/>
      <c r="J17" s="20"/>
    </row>
    <row r="18" spans="1:14" ht="15.75" customHeight="1" x14ac:dyDescent="0.25">
      <c r="A18" s="189">
        <v>8</v>
      </c>
      <c r="B18" s="190" t="s">
        <v>24</v>
      </c>
      <c r="C18" s="189" t="s">
        <v>15</v>
      </c>
      <c r="D18" s="259">
        <v>49</v>
      </c>
      <c r="E18" s="103"/>
      <c r="F18" s="118"/>
      <c r="G18" s="118"/>
      <c r="H18" s="121"/>
      <c r="I18" s="121"/>
      <c r="J18" s="20"/>
    </row>
    <row r="19" spans="1:14" ht="15" customHeight="1" x14ac:dyDescent="0.25">
      <c r="A19" s="177"/>
      <c r="B19" s="178"/>
      <c r="C19" s="125" t="s">
        <v>65</v>
      </c>
      <c r="D19" s="216">
        <f>+D18*116</f>
        <v>5684</v>
      </c>
      <c r="E19" s="103"/>
      <c r="F19" s="118"/>
      <c r="G19" s="118"/>
      <c r="H19" s="121"/>
      <c r="I19" s="121"/>
      <c r="J19" s="20"/>
    </row>
    <row r="20" spans="1:14" ht="48" x14ac:dyDescent="0.25">
      <c r="A20" s="177"/>
      <c r="B20" s="178"/>
      <c r="C20" s="125" t="s">
        <v>66</v>
      </c>
      <c r="D20" s="216">
        <f>+(D19*3)*1.3</f>
        <v>22167.600000000002</v>
      </c>
      <c r="E20" s="103"/>
      <c r="F20" s="118"/>
      <c r="G20" s="118"/>
      <c r="H20" s="121"/>
      <c r="I20" s="121"/>
      <c r="J20" s="20"/>
    </row>
    <row r="21" spans="1:14" x14ac:dyDescent="0.25">
      <c r="A21" s="108"/>
      <c r="B21" s="109"/>
      <c r="C21" s="108"/>
      <c r="D21" s="108"/>
      <c r="E21" s="108"/>
      <c r="F21" s="108"/>
      <c r="G21" s="108"/>
      <c r="H21" s="100"/>
      <c r="I21" s="107"/>
      <c r="J21" s="107"/>
      <c r="K21" s="118"/>
      <c r="L21" s="121"/>
      <c r="M21" s="121"/>
      <c r="N21" s="20"/>
    </row>
    <row r="22" spans="1:14" ht="15" customHeight="1" x14ac:dyDescent="0.25">
      <c r="A22" s="317" t="s">
        <v>25</v>
      </c>
      <c r="B22" s="317" t="s">
        <v>2</v>
      </c>
      <c r="C22" s="321" t="s">
        <v>12</v>
      </c>
      <c r="D22" s="317" t="s">
        <v>37</v>
      </c>
      <c r="E22" s="317"/>
      <c r="F22" s="317"/>
      <c r="G22" s="317"/>
      <c r="H22" s="116"/>
      <c r="I22" s="105"/>
      <c r="J22" s="105"/>
      <c r="K22" s="118"/>
      <c r="L22" s="121"/>
      <c r="M22" s="121"/>
      <c r="N22" s="20"/>
    </row>
    <row r="23" spans="1:14" ht="60" customHeight="1" x14ac:dyDescent="0.25">
      <c r="A23" s="317"/>
      <c r="B23" s="317"/>
      <c r="C23" s="321"/>
      <c r="D23" s="207" t="s">
        <v>117</v>
      </c>
      <c r="E23" s="207" t="s">
        <v>119</v>
      </c>
      <c r="F23" s="207" t="s">
        <v>120</v>
      </c>
      <c r="G23" s="192" t="s">
        <v>125</v>
      </c>
      <c r="H23" s="104"/>
      <c r="I23" s="111"/>
      <c r="J23" s="100"/>
      <c r="K23" s="118"/>
      <c r="L23" s="121"/>
      <c r="M23" s="121"/>
      <c r="N23" s="20"/>
    </row>
    <row r="24" spans="1:14" ht="15" customHeight="1" x14ac:dyDescent="0.25">
      <c r="A24" s="317" t="s">
        <v>13</v>
      </c>
      <c r="B24" s="317"/>
      <c r="C24" s="317"/>
      <c r="D24" s="188" t="s">
        <v>110</v>
      </c>
      <c r="E24" s="191" t="s">
        <v>95</v>
      </c>
      <c r="F24" s="188" t="s">
        <v>111</v>
      </c>
      <c r="G24" s="191" t="s">
        <v>112</v>
      </c>
      <c r="H24" s="104"/>
      <c r="I24" s="111"/>
      <c r="J24" s="100"/>
      <c r="K24" s="118"/>
      <c r="L24" s="121"/>
      <c r="M24" s="121"/>
      <c r="N24" s="20"/>
    </row>
    <row r="25" spans="1:14" x14ac:dyDescent="0.25">
      <c r="A25" s="125">
        <v>9</v>
      </c>
      <c r="B25" s="126" t="s">
        <v>26</v>
      </c>
      <c r="C25" s="125" t="s">
        <v>27</v>
      </c>
      <c r="D25" s="260">
        <v>143</v>
      </c>
      <c r="E25" s="261">
        <v>214</v>
      </c>
      <c r="F25" s="261">
        <v>77</v>
      </c>
      <c r="G25" s="261">
        <v>71</v>
      </c>
      <c r="H25" s="111"/>
      <c r="I25" s="100"/>
      <c r="J25" s="118"/>
      <c r="K25" s="121"/>
      <c r="L25" s="121"/>
      <c r="M25" s="20"/>
    </row>
    <row r="26" spans="1:14" x14ac:dyDescent="0.25">
      <c r="A26" s="125">
        <v>10</v>
      </c>
      <c r="B26" s="126" t="s">
        <v>28</v>
      </c>
      <c r="C26" s="125" t="s">
        <v>27</v>
      </c>
      <c r="D26" s="260">
        <v>11</v>
      </c>
      <c r="E26" s="261">
        <v>247</v>
      </c>
      <c r="F26" s="261">
        <v>253</v>
      </c>
      <c r="G26" s="261">
        <v>22</v>
      </c>
      <c r="H26" s="111"/>
      <c r="I26" s="100"/>
      <c r="J26" s="118"/>
      <c r="K26" s="121"/>
      <c r="L26" s="121"/>
      <c r="M26" s="20"/>
    </row>
    <row r="27" spans="1:14" x14ac:dyDescent="0.25">
      <c r="A27" s="125">
        <v>11</v>
      </c>
      <c r="B27" s="127" t="s">
        <v>29</v>
      </c>
      <c r="C27" s="125" t="s">
        <v>27</v>
      </c>
      <c r="D27" s="260">
        <v>11</v>
      </c>
      <c r="E27" s="261">
        <v>33</v>
      </c>
      <c r="F27" s="261">
        <v>44</v>
      </c>
      <c r="G27" s="261">
        <v>5</v>
      </c>
      <c r="H27" s="111"/>
      <c r="I27" s="100"/>
      <c r="J27" s="118"/>
      <c r="K27" s="121"/>
      <c r="L27" s="121"/>
      <c r="M27" s="20"/>
    </row>
    <row r="28" spans="1:14" x14ac:dyDescent="0.25">
      <c r="A28" s="108"/>
      <c r="B28" s="109"/>
      <c r="C28" s="125" t="s">
        <v>65</v>
      </c>
      <c r="D28" s="216">
        <f>+(D25*186)+(D26*28)+(D27*407)</f>
        <v>31383</v>
      </c>
      <c r="E28" s="216">
        <f t="shared" ref="E28:G28" si="3">+(E25*186)+(E26*28)+(E27*407)</f>
        <v>60151</v>
      </c>
      <c r="F28" s="216">
        <f t="shared" si="3"/>
        <v>39314</v>
      </c>
      <c r="G28" s="216">
        <f t="shared" si="3"/>
        <v>15857</v>
      </c>
      <c r="H28" s="111"/>
      <c r="I28" s="100"/>
      <c r="J28" s="118"/>
      <c r="K28" s="121"/>
      <c r="L28" s="121"/>
      <c r="M28" s="20"/>
    </row>
    <row r="29" spans="1:14" ht="48" x14ac:dyDescent="0.25">
      <c r="A29" s="108"/>
      <c r="B29" s="109"/>
      <c r="C29" s="125" t="s">
        <v>66</v>
      </c>
      <c r="D29" s="217">
        <f>+(D28*3)*1.3</f>
        <v>122393.7</v>
      </c>
      <c r="E29" s="217">
        <f t="shared" ref="E29:G29" si="4">+(E28*3)*1.3</f>
        <v>234588.9</v>
      </c>
      <c r="F29" s="217">
        <f t="shared" si="4"/>
        <v>153324.6</v>
      </c>
      <c r="G29" s="217">
        <f t="shared" si="4"/>
        <v>61842.3</v>
      </c>
      <c r="H29" s="111"/>
      <c r="I29" s="100"/>
      <c r="J29" s="118"/>
      <c r="K29" s="121"/>
      <c r="L29" s="121"/>
      <c r="M29" s="20"/>
    </row>
    <row r="30" spans="1:14" x14ac:dyDescent="0.25">
      <c r="A30" s="108"/>
      <c r="B30" s="109"/>
      <c r="C30" s="108"/>
      <c r="D30" s="108"/>
      <c r="E30" s="108"/>
      <c r="F30" s="108"/>
      <c r="G30" s="108"/>
      <c r="H30" s="107"/>
      <c r="I30" s="107"/>
      <c r="J30" s="118"/>
      <c r="K30" s="121"/>
      <c r="L30" s="121"/>
      <c r="M30" s="20"/>
    </row>
    <row r="31" spans="1:14" ht="24" x14ac:dyDescent="0.25">
      <c r="A31" s="317" t="s">
        <v>30</v>
      </c>
      <c r="B31" s="317" t="s">
        <v>3</v>
      </c>
      <c r="C31" s="321" t="s">
        <v>12</v>
      </c>
      <c r="D31" s="180" t="s">
        <v>37</v>
      </c>
      <c r="E31" s="100"/>
      <c r="F31" s="118"/>
      <c r="G31" s="118"/>
      <c r="H31" s="121"/>
      <c r="I31" s="121"/>
      <c r="J31" s="20"/>
    </row>
    <row r="32" spans="1:14" ht="45.75" customHeight="1" x14ac:dyDescent="0.25">
      <c r="A32" s="317"/>
      <c r="B32" s="317"/>
      <c r="C32" s="321"/>
      <c r="D32" s="192" t="s">
        <v>124</v>
      </c>
      <c r="E32" s="100"/>
      <c r="F32" s="118"/>
      <c r="G32" s="118"/>
      <c r="H32" s="121"/>
      <c r="I32" s="121"/>
      <c r="J32" s="20"/>
    </row>
    <row r="33" spans="1:14" ht="15" customHeight="1" x14ac:dyDescent="0.25">
      <c r="A33" s="317" t="s">
        <v>13</v>
      </c>
      <c r="B33" s="317"/>
      <c r="C33" s="317"/>
      <c r="D33" s="188" t="s">
        <v>113</v>
      </c>
      <c r="E33" s="100"/>
      <c r="F33" s="118"/>
      <c r="G33" s="118"/>
      <c r="H33" s="121"/>
      <c r="I33" s="121"/>
      <c r="J33" s="20"/>
    </row>
    <row r="34" spans="1:14" x14ac:dyDescent="0.25">
      <c r="A34" s="125">
        <v>12</v>
      </c>
      <c r="B34" s="126" t="s">
        <v>31</v>
      </c>
      <c r="C34" s="125" t="s">
        <v>32</v>
      </c>
      <c r="D34" s="260">
        <v>11000</v>
      </c>
      <c r="E34" s="100"/>
      <c r="F34" s="118"/>
      <c r="G34" s="118"/>
      <c r="H34" s="121"/>
      <c r="I34" s="121"/>
      <c r="J34" s="20"/>
    </row>
    <row r="35" spans="1:14" x14ac:dyDescent="0.25">
      <c r="A35" s="108"/>
      <c r="B35" s="133"/>
      <c r="C35" s="125" t="s">
        <v>65</v>
      </c>
      <c r="D35" s="216">
        <f>+D34*1.93</f>
        <v>21230</v>
      </c>
      <c r="E35" s="100"/>
      <c r="F35" s="118"/>
      <c r="G35" s="118"/>
      <c r="H35" s="121"/>
      <c r="I35" s="121"/>
      <c r="J35" s="20"/>
    </row>
    <row r="36" spans="1:14" ht="48" x14ac:dyDescent="0.25">
      <c r="A36" s="108"/>
      <c r="B36" s="133"/>
      <c r="C36" s="125" t="s">
        <v>66</v>
      </c>
      <c r="D36" s="217">
        <f>+(D35*3)*1.3</f>
        <v>82797</v>
      </c>
      <c r="E36" s="100"/>
      <c r="F36" s="118"/>
      <c r="G36" s="118"/>
      <c r="H36" s="121"/>
      <c r="I36" s="121"/>
      <c r="J36" s="20"/>
    </row>
    <row r="37" spans="1:14" x14ac:dyDescent="0.25">
      <c r="A37" s="209"/>
      <c r="B37" s="211"/>
      <c r="C37" s="209"/>
      <c r="D37" s="212"/>
      <c r="E37" s="176"/>
      <c r="F37" s="124"/>
      <c r="G37" s="124"/>
      <c r="H37" s="104"/>
      <c r="I37" s="111"/>
      <c r="J37" s="100"/>
      <c r="K37" s="118"/>
      <c r="L37" s="121"/>
      <c r="M37" s="121"/>
      <c r="N37" s="20"/>
    </row>
    <row r="38" spans="1:14" x14ac:dyDescent="0.25">
      <c r="A38" s="209"/>
      <c r="B38" s="210"/>
      <c r="C38" s="209"/>
      <c r="D38" s="209"/>
      <c r="E38" s="108"/>
      <c r="F38" s="108"/>
      <c r="G38" s="108"/>
      <c r="H38" s="110"/>
      <c r="I38" s="111"/>
      <c r="J38" s="107"/>
      <c r="K38" s="118"/>
      <c r="L38" s="121"/>
      <c r="M38" s="121"/>
      <c r="N38" s="20"/>
    </row>
    <row r="39" spans="1:14" x14ac:dyDescent="0.25">
      <c r="A39" s="45"/>
      <c r="B39" s="45"/>
      <c r="C39" s="46"/>
      <c r="D39" s="193"/>
      <c r="E39" s="46"/>
      <c r="F39" s="46"/>
      <c r="G39" s="46"/>
      <c r="H39" s="46"/>
      <c r="I39" s="9"/>
      <c r="J39" s="9"/>
      <c r="K39" s="9"/>
      <c r="L39" s="9"/>
      <c r="M39" s="9"/>
      <c r="N39" s="9"/>
    </row>
    <row r="40" spans="1:14" x14ac:dyDescent="0.25">
      <c r="A40" s="45"/>
      <c r="B40" s="45"/>
      <c r="C40" s="46"/>
      <c r="D40" s="193"/>
      <c r="E40" s="46"/>
      <c r="F40" s="46"/>
      <c r="G40" s="46"/>
      <c r="H40" s="46"/>
      <c r="I40" s="9"/>
      <c r="J40" s="9"/>
      <c r="K40" s="9"/>
      <c r="L40" s="9"/>
      <c r="M40" s="9"/>
      <c r="N40" s="9"/>
    </row>
    <row r="41" spans="1:14" x14ac:dyDescent="0.25">
      <c r="A41" s="45"/>
      <c r="B41" s="45"/>
      <c r="C41" s="46"/>
      <c r="D41" s="193"/>
      <c r="E41" s="46"/>
      <c r="F41" s="46"/>
      <c r="G41" s="46"/>
      <c r="H41" s="46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10"/>
      <c r="D42" s="194"/>
      <c r="E42" s="10"/>
      <c r="F42" s="10"/>
      <c r="G42" s="10"/>
      <c r="H42" s="24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10"/>
      <c r="D43" s="194"/>
      <c r="E43" s="10"/>
      <c r="F43" s="10"/>
      <c r="G43" s="10"/>
      <c r="H43" s="24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10"/>
      <c r="D44" s="194"/>
      <c r="E44" s="10"/>
      <c r="F44" s="10"/>
      <c r="G44" s="10"/>
      <c r="H44" s="24"/>
      <c r="I44" s="9"/>
      <c r="J44" s="9"/>
      <c r="K44" s="9"/>
      <c r="L44" s="9"/>
      <c r="M44" s="9"/>
      <c r="N44" s="9"/>
    </row>
    <row r="45" spans="1:14" x14ac:dyDescent="0.25">
      <c r="A45" s="9"/>
      <c r="B45" s="9"/>
      <c r="C45" s="10"/>
      <c r="D45" s="194"/>
      <c r="E45" s="10"/>
      <c r="F45" s="10"/>
      <c r="G45" s="10"/>
      <c r="H45" s="24"/>
      <c r="I45" s="9"/>
      <c r="J45" s="9"/>
      <c r="K45" s="9"/>
      <c r="L45" s="9"/>
      <c r="M45" s="9"/>
      <c r="N45" s="9"/>
    </row>
    <row r="46" spans="1:14" x14ac:dyDescent="0.25">
      <c r="A46" s="9"/>
      <c r="B46" s="9"/>
      <c r="C46" s="10"/>
      <c r="D46" s="194"/>
      <c r="E46" s="10"/>
      <c r="F46" s="10"/>
      <c r="G46" s="10"/>
      <c r="H46" s="24"/>
      <c r="I46" s="9"/>
      <c r="J46" s="9"/>
      <c r="K46" s="9"/>
      <c r="L46" s="9"/>
      <c r="M46" s="9"/>
      <c r="N46" s="9"/>
    </row>
    <row r="47" spans="1:14" x14ac:dyDescent="0.25">
      <c r="A47" s="9"/>
      <c r="B47" s="9"/>
      <c r="C47" s="10"/>
      <c r="D47" s="194"/>
      <c r="E47" s="10"/>
      <c r="F47" s="10"/>
      <c r="G47" s="10"/>
      <c r="H47" s="24"/>
      <c r="I47" s="9"/>
      <c r="J47" s="9"/>
      <c r="K47" s="9"/>
      <c r="L47" s="9"/>
      <c r="M47" s="9"/>
      <c r="N47" s="9"/>
    </row>
    <row r="48" spans="1:14" x14ac:dyDescent="0.25">
      <c r="A48" s="9"/>
      <c r="B48" s="9"/>
      <c r="C48" s="10"/>
      <c r="D48" s="194"/>
      <c r="E48" s="10"/>
      <c r="F48" s="10"/>
      <c r="G48" s="10"/>
      <c r="H48" s="24"/>
      <c r="I48" s="9"/>
      <c r="J48" s="9"/>
      <c r="K48" s="9"/>
      <c r="L48" s="9"/>
      <c r="M48" s="9"/>
      <c r="N48" s="9"/>
    </row>
    <row r="49" spans="1:14" x14ac:dyDescent="0.25">
      <c r="A49" s="9"/>
      <c r="B49" s="9"/>
      <c r="C49" s="10"/>
      <c r="D49" s="194"/>
      <c r="E49" s="10"/>
      <c r="F49" s="10"/>
      <c r="G49" s="10"/>
      <c r="H49" s="24"/>
      <c r="I49" s="9"/>
      <c r="J49" s="9"/>
      <c r="K49" s="9"/>
      <c r="L49" s="9"/>
      <c r="M49" s="9"/>
      <c r="N49" s="9"/>
    </row>
    <row r="50" spans="1:14" x14ac:dyDescent="0.25">
      <c r="A50" s="9"/>
      <c r="B50" s="9"/>
      <c r="C50" s="10"/>
      <c r="D50" s="194"/>
      <c r="E50" s="10"/>
      <c r="F50" s="10"/>
      <c r="G50" s="10"/>
      <c r="H50" s="24"/>
      <c r="I50" s="9"/>
      <c r="J50" s="9"/>
      <c r="K50" s="9"/>
      <c r="L50" s="9"/>
      <c r="M50" s="9"/>
      <c r="N50" s="9"/>
    </row>
    <row r="51" spans="1:14" x14ac:dyDescent="0.25">
      <c r="A51" s="9"/>
      <c r="B51" s="9"/>
      <c r="C51" s="10"/>
      <c r="D51" s="194"/>
      <c r="E51" s="10"/>
      <c r="F51" s="10"/>
      <c r="G51" s="10"/>
      <c r="H51" s="24"/>
      <c r="I51" s="9"/>
      <c r="J51" s="9"/>
      <c r="K51" s="9"/>
      <c r="L51" s="9"/>
      <c r="M51" s="9"/>
      <c r="N51" s="9"/>
    </row>
  </sheetData>
  <mergeCells count="17">
    <mergeCell ref="A1:G1"/>
    <mergeCell ref="A22:A23"/>
    <mergeCell ref="B22:B23"/>
    <mergeCell ref="C22:C23"/>
    <mergeCell ref="D22:G22"/>
    <mergeCell ref="D2:J2"/>
    <mergeCell ref="C2:C3"/>
    <mergeCell ref="A17:C17"/>
    <mergeCell ref="A4:C4"/>
    <mergeCell ref="A15:A16"/>
    <mergeCell ref="B15:B16"/>
    <mergeCell ref="C15:C16"/>
    <mergeCell ref="A31:A32"/>
    <mergeCell ref="B31:B32"/>
    <mergeCell ref="C31:C32"/>
    <mergeCell ref="A33:C33"/>
    <mergeCell ref="A24:C24"/>
  </mergeCells>
  <phoneticPr fontId="4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36"/>
  <sheetViews>
    <sheetView tabSelected="1" topLeftCell="A8" zoomScale="70" zoomScaleNormal="70" workbookViewId="0">
      <selection activeCell="B38" sqref="B38"/>
    </sheetView>
  </sheetViews>
  <sheetFormatPr defaultRowHeight="15" x14ac:dyDescent="0.25"/>
  <cols>
    <col min="1" max="1" width="26.85546875" bestFit="1" customWidth="1"/>
    <col min="2" max="2" width="59.140625" customWidth="1"/>
    <col min="3" max="3" width="33.42578125" customWidth="1"/>
    <col min="4" max="4" width="14" customWidth="1"/>
    <col min="5" max="5" width="13.7109375" customWidth="1"/>
    <col min="6" max="6" width="16" customWidth="1"/>
    <col min="7" max="7" width="14.5703125" customWidth="1"/>
    <col min="8" max="8" width="16.28515625" style="11" customWidth="1"/>
    <col min="9" max="9" width="9.140625" style="13"/>
    <col min="10" max="10" width="44.140625" style="13" hidden="1" customWidth="1"/>
    <col min="11" max="11" width="44.140625" style="13" customWidth="1"/>
  </cols>
  <sheetData>
    <row r="1" spans="1:19" ht="19.5" customHeight="1" x14ac:dyDescent="0.25">
      <c r="A1" s="334" t="s">
        <v>126</v>
      </c>
      <c r="B1" s="334"/>
      <c r="C1" s="334"/>
      <c r="D1" s="334"/>
      <c r="E1" s="334"/>
      <c r="F1" s="334"/>
      <c r="G1" s="334"/>
      <c r="H1" s="24"/>
      <c r="I1" s="9"/>
      <c r="J1" s="9"/>
      <c r="K1" s="9"/>
      <c r="L1" s="9"/>
      <c r="M1" s="9"/>
      <c r="N1" s="9"/>
      <c r="O1" s="9"/>
    </row>
    <row r="2" spans="1:19" ht="15" customHeight="1" x14ac:dyDescent="0.25">
      <c r="A2" s="180" t="s">
        <v>10</v>
      </c>
      <c r="B2" s="180" t="s">
        <v>11</v>
      </c>
      <c r="C2" s="321" t="s">
        <v>12</v>
      </c>
      <c r="D2" s="317" t="s">
        <v>37</v>
      </c>
      <c r="E2" s="317"/>
      <c r="F2" s="317"/>
      <c r="G2" s="317"/>
      <c r="H2" s="100"/>
      <c r="I2" s="118"/>
      <c r="J2" s="19"/>
      <c r="K2" s="20"/>
      <c r="L2" s="20"/>
      <c r="M2" s="20"/>
    </row>
    <row r="3" spans="1:19" ht="59.25" customHeight="1" x14ac:dyDescent="0.25">
      <c r="A3" s="180">
        <v>1</v>
      </c>
      <c r="B3" s="184" t="s">
        <v>0</v>
      </c>
      <c r="C3" s="321"/>
      <c r="D3" s="208" t="s">
        <v>127</v>
      </c>
      <c r="E3" s="208" t="s">
        <v>128</v>
      </c>
      <c r="F3" s="208" t="s">
        <v>129</v>
      </c>
      <c r="G3" s="208" t="s">
        <v>130</v>
      </c>
      <c r="H3" s="100"/>
      <c r="I3" s="118"/>
      <c r="J3" s="19"/>
      <c r="K3" s="20"/>
      <c r="L3" s="20"/>
      <c r="M3" s="20"/>
    </row>
    <row r="4" spans="1:19" x14ac:dyDescent="0.25">
      <c r="A4" s="317" t="s">
        <v>13</v>
      </c>
      <c r="B4" s="317"/>
      <c r="C4" s="317"/>
      <c r="D4" s="188" t="s">
        <v>246</v>
      </c>
      <c r="E4" s="188" t="s">
        <v>247</v>
      </c>
      <c r="F4" s="188" t="s">
        <v>248</v>
      </c>
      <c r="G4" s="188" t="s">
        <v>249</v>
      </c>
      <c r="H4" s="100"/>
      <c r="I4" s="118"/>
      <c r="J4" s="19"/>
      <c r="K4" s="20"/>
      <c r="L4" s="20"/>
      <c r="M4" s="20"/>
    </row>
    <row r="5" spans="1:19" ht="25.5" hidden="1" customHeight="1" x14ac:dyDescent="0.25">
      <c r="A5" s="125">
        <v>1</v>
      </c>
      <c r="B5" s="126" t="s">
        <v>14</v>
      </c>
      <c r="C5" s="125" t="s">
        <v>15</v>
      </c>
      <c r="D5" s="125"/>
      <c r="E5" s="125"/>
      <c r="F5" s="125"/>
      <c r="G5" s="185"/>
      <c r="H5" s="100"/>
      <c r="I5" s="118"/>
      <c r="J5" s="19">
        <v>1.1000000000000001</v>
      </c>
      <c r="K5" s="20"/>
      <c r="L5" s="20"/>
      <c r="M5" s="20"/>
    </row>
    <row r="6" spans="1:19" ht="24" hidden="1" customHeight="1" x14ac:dyDescent="0.25">
      <c r="A6" s="125">
        <v>2</v>
      </c>
      <c r="B6" s="130" t="s">
        <v>16</v>
      </c>
      <c r="C6" s="125" t="s">
        <v>15</v>
      </c>
      <c r="D6" s="125"/>
      <c r="E6" s="125"/>
      <c r="F6" s="125"/>
      <c r="G6" s="185"/>
      <c r="H6" s="100"/>
      <c r="I6" s="118"/>
      <c r="J6" s="19"/>
      <c r="K6" s="20"/>
      <c r="L6" s="20"/>
      <c r="M6" s="20"/>
    </row>
    <row r="7" spans="1:19" x14ac:dyDescent="0.25">
      <c r="A7" s="125">
        <v>3</v>
      </c>
      <c r="B7" s="126" t="s">
        <v>17</v>
      </c>
      <c r="C7" s="125" t="s">
        <v>15</v>
      </c>
      <c r="D7" s="125">
        <v>55</v>
      </c>
      <c r="E7" s="125">
        <v>66</v>
      </c>
      <c r="F7" s="125">
        <v>71</v>
      </c>
      <c r="G7" s="186">
        <v>66</v>
      </c>
      <c r="H7" s="100"/>
      <c r="I7" s="118" t="s">
        <v>63</v>
      </c>
      <c r="J7" s="19"/>
      <c r="K7" s="20"/>
      <c r="L7" s="20"/>
      <c r="M7" s="20"/>
    </row>
    <row r="8" spans="1:19" ht="24" x14ac:dyDescent="0.25">
      <c r="A8" s="125">
        <v>4</v>
      </c>
      <c r="B8" s="126" t="s">
        <v>18</v>
      </c>
      <c r="C8" s="125" t="s">
        <v>15</v>
      </c>
      <c r="D8" s="125"/>
      <c r="E8" s="125">
        <v>12</v>
      </c>
      <c r="F8" s="125"/>
      <c r="G8" s="186">
        <v>19</v>
      </c>
      <c r="H8" s="100"/>
      <c r="I8" s="118"/>
      <c r="J8" s="19"/>
      <c r="K8" s="20"/>
      <c r="L8" s="20"/>
      <c r="M8" s="20"/>
    </row>
    <row r="9" spans="1:19" hidden="1" x14ac:dyDescent="0.25">
      <c r="A9" s="125">
        <v>5</v>
      </c>
      <c r="B9" s="126" t="s">
        <v>19</v>
      </c>
      <c r="C9" s="125" t="s">
        <v>15</v>
      </c>
      <c r="D9" s="125"/>
      <c r="E9" s="125"/>
      <c r="F9" s="125"/>
      <c r="G9" s="186"/>
      <c r="H9" s="100"/>
      <c r="I9" s="118"/>
      <c r="J9" s="19"/>
      <c r="K9" s="20"/>
      <c r="L9" s="20"/>
      <c r="M9" s="20"/>
    </row>
    <row r="10" spans="1:19" hidden="1" x14ac:dyDescent="0.25">
      <c r="A10" s="125">
        <v>6</v>
      </c>
      <c r="B10" s="126" t="s">
        <v>20</v>
      </c>
      <c r="C10" s="125" t="s">
        <v>21</v>
      </c>
      <c r="D10" s="125"/>
      <c r="E10" s="125"/>
      <c r="F10" s="125"/>
      <c r="G10" s="186"/>
      <c r="H10" s="100"/>
      <c r="I10" s="118"/>
      <c r="J10" s="19"/>
      <c r="K10" s="20"/>
      <c r="L10" s="20"/>
      <c r="M10" s="20"/>
    </row>
    <row r="11" spans="1:19" ht="15.75" customHeight="1" x14ac:dyDescent="0.25">
      <c r="A11" s="125">
        <v>7</v>
      </c>
      <c r="B11" s="126" t="s">
        <v>64</v>
      </c>
      <c r="C11" s="125" t="s">
        <v>21</v>
      </c>
      <c r="D11" s="125"/>
      <c r="E11" s="125">
        <v>7</v>
      </c>
      <c r="F11" s="125"/>
      <c r="G11" s="186">
        <v>5</v>
      </c>
      <c r="H11" s="100"/>
      <c r="I11" s="118"/>
      <c r="J11" s="19"/>
      <c r="K11" s="20"/>
      <c r="L11" s="20"/>
      <c r="M11" s="20"/>
    </row>
    <row r="12" spans="1:19" ht="15" customHeight="1" x14ac:dyDescent="0.25">
      <c r="A12" s="108"/>
      <c r="B12" s="133"/>
      <c r="C12" s="125" t="s">
        <v>65</v>
      </c>
      <c r="D12" s="216">
        <f>(D5*314)+(D6*314)+(D7*275)+(D8*312)+(D9*314)+(D10*55)+(D11*132)</f>
        <v>15125</v>
      </c>
      <c r="E12" s="216">
        <f t="shared" ref="E12:G12" si="0">(E5*314)+(E6*314)+(E7*275)+(E8*312)+(E9*314)+(E10*55)+(E11*132)</f>
        <v>22818</v>
      </c>
      <c r="F12" s="216">
        <f t="shared" si="0"/>
        <v>19525</v>
      </c>
      <c r="G12" s="216">
        <f t="shared" si="0"/>
        <v>24738</v>
      </c>
      <c r="H12" s="100"/>
      <c r="I12" s="118"/>
      <c r="J12" s="19"/>
      <c r="K12" s="20"/>
      <c r="L12" s="20"/>
      <c r="M12" s="20"/>
    </row>
    <row r="13" spans="1:19" ht="48" x14ac:dyDescent="0.25">
      <c r="A13" s="108"/>
      <c r="B13" s="133"/>
      <c r="C13" s="125" t="s">
        <v>66</v>
      </c>
      <c r="D13" s="217">
        <f t="shared" ref="D13" si="1">+(D12*3)*1.3</f>
        <v>58987.5</v>
      </c>
      <c r="E13" s="217">
        <f t="shared" ref="E13:G13" si="2">+(E12*3)*1.3</f>
        <v>88990.2</v>
      </c>
      <c r="F13" s="217">
        <f t="shared" si="2"/>
        <v>76147.5</v>
      </c>
      <c r="G13" s="217">
        <f t="shared" si="2"/>
        <v>96478.2</v>
      </c>
      <c r="H13" s="100"/>
      <c r="I13" s="118"/>
      <c r="J13" s="19"/>
      <c r="K13" s="20"/>
      <c r="L13" s="20"/>
      <c r="M13" s="20"/>
    </row>
    <row r="14" spans="1:19" ht="15.75" customHeight="1" x14ac:dyDescent="0.25">
      <c r="A14" s="108"/>
      <c r="B14" s="133"/>
      <c r="C14" s="108"/>
      <c r="D14" s="108"/>
      <c r="E14" s="108"/>
      <c r="F14" s="108"/>
      <c r="G14" s="108"/>
      <c r="H14" s="124"/>
      <c r="I14" s="124"/>
      <c r="J14" s="124"/>
      <c r="K14" s="124"/>
      <c r="L14" s="102"/>
      <c r="M14" s="100"/>
      <c r="N14" s="100"/>
      <c r="O14" s="118"/>
      <c r="P14" s="19"/>
      <c r="Q14" s="20"/>
      <c r="R14" s="20"/>
      <c r="S14" s="20"/>
    </row>
    <row r="15" spans="1:19" ht="15" customHeight="1" x14ac:dyDescent="0.25">
      <c r="A15" s="317" t="s">
        <v>25</v>
      </c>
      <c r="B15" s="317" t="s">
        <v>2</v>
      </c>
      <c r="C15" s="321" t="s">
        <v>12</v>
      </c>
      <c r="D15" s="317" t="s">
        <v>37</v>
      </c>
      <c r="E15" s="317"/>
      <c r="F15" s="317"/>
      <c r="G15" s="105"/>
      <c r="H15" s="118"/>
      <c r="I15" s="19"/>
      <c r="J15" s="20"/>
      <c r="K15" s="20"/>
      <c r="L15" s="20"/>
    </row>
    <row r="16" spans="1:19" ht="57" customHeight="1" x14ac:dyDescent="0.25">
      <c r="A16" s="317"/>
      <c r="B16" s="317"/>
      <c r="C16" s="321"/>
      <c r="D16" s="208" t="s">
        <v>127</v>
      </c>
      <c r="E16" s="208" t="s">
        <v>131</v>
      </c>
      <c r="F16" s="208" t="s">
        <v>132</v>
      </c>
      <c r="G16" s="100"/>
      <c r="H16" s="118"/>
      <c r="I16" s="19"/>
      <c r="J16" s="20"/>
      <c r="K16" s="20"/>
      <c r="L16" s="20"/>
    </row>
    <row r="17" spans="1:19" x14ac:dyDescent="0.25">
      <c r="A17" s="317" t="s">
        <v>13</v>
      </c>
      <c r="B17" s="317"/>
      <c r="C17" s="317"/>
      <c r="D17" s="188" t="s">
        <v>250</v>
      </c>
      <c r="E17" s="188" t="s">
        <v>251</v>
      </c>
      <c r="F17" s="188" t="s">
        <v>252</v>
      </c>
      <c r="G17" s="100"/>
      <c r="H17" s="118"/>
      <c r="I17" s="19"/>
      <c r="J17" s="20"/>
      <c r="K17" s="20"/>
      <c r="L17" s="20"/>
    </row>
    <row r="18" spans="1:19" ht="24" x14ac:dyDescent="0.25">
      <c r="A18" s="125">
        <v>9</v>
      </c>
      <c r="B18" s="126" t="s">
        <v>26</v>
      </c>
      <c r="C18" s="125" t="s">
        <v>27</v>
      </c>
      <c r="D18" s="125">
        <v>192</v>
      </c>
      <c r="E18" s="125">
        <v>198</v>
      </c>
      <c r="F18" s="125">
        <v>143</v>
      </c>
      <c r="G18" s="100"/>
      <c r="H18" s="118"/>
      <c r="I18" s="19"/>
      <c r="J18" s="20"/>
      <c r="K18" s="20"/>
      <c r="L18" s="20"/>
    </row>
    <row r="19" spans="1:19" ht="24" x14ac:dyDescent="0.25">
      <c r="A19" s="125">
        <v>10</v>
      </c>
      <c r="B19" s="126" t="s">
        <v>28</v>
      </c>
      <c r="C19" s="125" t="s">
        <v>27</v>
      </c>
      <c r="D19" s="125">
        <v>440</v>
      </c>
      <c r="E19" s="125"/>
      <c r="F19" s="125"/>
      <c r="G19" s="100"/>
      <c r="H19" s="118"/>
      <c r="I19" s="19"/>
      <c r="J19" s="20"/>
      <c r="K19" s="20"/>
      <c r="L19" s="20"/>
    </row>
    <row r="20" spans="1:19" ht="22.5" customHeight="1" x14ac:dyDescent="0.25">
      <c r="A20" s="125">
        <v>11</v>
      </c>
      <c r="B20" s="127" t="s">
        <v>29</v>
      </c>
      <c r="C20" s="125" t="s">
        <v>27</v>
      </c>
      <c r="D20" s="125">
        <v>1</v>
      </c>
      <c r="E20" s="125"/>
      <c r="F20" s="125"/>
      <c r="G20" s="100"/>
      <c r="H20" s="118"/>
      <c r="I20" s="19"/>
      <c r="J20" s="20"/>
      <c r="K20" s="20"/>
      <c r="L20" s="20"/>
    </row>
    <row r="21" spans="1:19" x14ac:dyDescent="0.25">
      <c r="A21" s="108"/>
      <c r="B21" s="109"/>
      <c r="C21" s="125" t="s">
        <v>65</v>
      </c>
      <c r="D21" s="216">
        <f>+(D18*186)+(D19*28)+(D20*407)</f>
        <v>48439</v>
      </c>
      <c r="E21" s="216">
        <f t="shared" ref="E21:F21" si="3">+(E18*186)+(E19*28)+(E20*407)</f>
        <v>36828</v>
      </c>
      <c r="F21" s="216">
        <f t="shared" si="3"/>
        <v>26598</v>
      </c>
      <c r="G21" s="100"/>
      <c r="H21" s="118"/>
      <c r="I21" s="19"/>
      <c r="J21" s="20"/>
      <c r="K21" s="20"/>
      <c r="L21" s="20"/>
    </row>
    <row r="22" spans="1:19" ht="48" x14ac:dyDescent="0.25">
      <c r="A22" s="108"/>
      <c r="B22" s="109"/>
      <c r="C22" s="125" t="s">
        <v>66</v>
      </c>
      <c r="D22" s="217">
        <f>+(D21*3)*1.3</f>
        <v>188912.1</v>
      </c>
      <c r="E22" s="217">
        <f t="shared" ref="E22:F22" si="4">+(E21*3)*1.3</f>
        <v>143629.20000000001</v>
      </c>
      <c r="F22" s="217">
        <f t="shared" si="4"/>
        <v>103732.2</v>
      </c>
      <c r="G22" s="100"/>
      <c r="H22" s="118"/>
      <c r="I22" s="19"/>
      <c r="J22" s="20"/>
      <c r="K22" s="20"/>
      <c r="L22" s="20"/>
    </row>
    <row r="23" spans="1:19" ht="15.75" customHeight="1" x14ac:dyDescent="0.25">
      <c r="A23" s="108"/>
      <c r="B23" s="133"/>
      <c r="C23" s="108"/>
      <c r="D23" s="108"/>
      <c r="E23" s="108"/>
      <c r="F23" s="108"/>
      <c r="G23" s="108"/>
      <c r="H23" s="124"/>
      <c r="I23" s="124"/>
      <c r="J23" s="124"/>
      <c r="K23" s="124"/>
      <c r="L23" s="102"/>
      <c r="M23" s="100"/>
      <c r="N23" s="100"/>
      <c r="O23" s="118"/>
      <c r="P23" s="19"/>
      <c r="Q23" s="20"/>
      <c r="R23" s="20"/>
      <c r="S23" s="20"/>
    </row>
    <row r="24" spans="1:19" ht="36" x14ac:dyDescent="0.25">
      <c r="A24" s="317" t="s">
        <v>30</v>
      </c>
      <c r="B24" s="317" t="s">
        <v>3</v>
      </c>
      <c r="C24" s="321" t="s">
        <v>12</v>
      </c>
      <c r="D24" s="180" t="s">
        <v>37</v>
      </c>
      <c r="E24" s="100"/>
      <c r="F24" s="118"/>
      <c r="G24" s="19"/>
      <c r="H24" s="20"/>
      <c r="I24" s="20"/>
      <c r="J24" s="20"/>
      <c r="K24"/>
    </row>
    <row r="25" spans="1:19" ht="65.45" customHeight="1" x14ac:dyDescent="0.25">
      <c r="A25" s="317"/>
      <c r="B25" s="317"/>
      <c r="C25" s="321"/>
      <c r="D25" s="208" t="s">
        <v>133</v>
      </c>
      <c r="E25" s="100"/>
      <c r="F25" s="118"/>
      <c r="G25" s="19"/>
      <c r="H25" s="20"/>
      <c r="I25" s="20"/>
      <c r="J25" s="20"/>
      <c r="K25"/>
    </row>
    <row r="26" spans="1:19" x14ac:dyDescent="0.25">
      <c r="A26" s="317" t="s">
        <v>13</v>
      </c>
      <c r="B26" s="317"/>
      <c r="C26" s="317"/>
      <c r="D26" s="188" t="s">
        <v>253</v>
      </c>
      <c r="E26" s="100"/>
      <c r="F26" s="118"/>
      <c r="G26" s="19"/>
      <c r="H26" s="20"/>
      <c r="I26" s="20"/>
      <c r="J26" s="20"/>
      <c r="K26"/>
    </row>
    <row r="27" spans="1:19" ht="24" x14ac:dyDescent="0.25">
      <c r="A27" s="125">
        <v>12</v>
      </c>
      <c r="B27" s="126" t="s">
        <v>31</v>
      </c>
      <c r="C27" s="125" t="s">
        <v>32</v>
      </c>
      <c r="D27" s="125">
        <v>3300</v>
      </c>
      <c r="E27" s="100"/>
      <c r="F27" s="118"/>
      <c r="G27" s="19"/>
      <c r="H27" s="20"/>
      <c r="I27" s="20"/>
      <c r="J27" s="20"/>
      <c r="K27"/>
    </row>
    <row r="28" spans="1:19" x14ac:dyDescent="0.25">
      <c r="A28" s="108"/>
      <c r="B28" s="109"/>
      <c r="C28" s="125" t="s">
        <v>65</v>
      </c>
      <c r="D28" s="216">
        <f>+D27*1.93</f>
        <v>6369</v>
      </c>
      <c r="E28" s="100"/>
      <c r="F28" s="118"/>
      <c r="G28" s="19"/>
      <c r="H28" s="20"/>
      <c r="I28" s="20"/>
      <c r="J28" s="20"/>
      <c r="K28"/>
    </row>
    <row r="29" spans="1:19" ht="48" x14ac:dyDescent="0.25">
      <c r="A29" s="108"/>
      <c r="B29" s="109"/>
      <c r="C29" s="125" t="s">
        <v>66</v>
      </c>
      <c r="D29" s="217">
        <f t="shared" ref="D29" si="5">+(D28*3)*1.3</f>
        <v>24839.100000000002</v>
      </c>
      <c r="E29" s="100"/>
      <c r="F29" s="118"/>
      <c r="G29" s="19"/>
      <c r="H29" s="20"/>
      <c r="I29" s="20"/>
      <c r="J29" s="20"/>
      <c r="K29"/>
    </row>
    <row r="30" spans="1:19" ht="15.75" customHeight="1" x14ac:dyDescent="0.25">
      <c r="A30" s="108"/>
      <c r="B30" s="133"/>
      <c r="C30" s="108"/>
      <c r="D30" s="108"/>
      <c r="E30" s="108"/>
      <c r="F30" s="108"/>
      <c r="G30" s="108"/>
      <c r="H30" s="124"/>
      <c r="I30" s="124"/>
      <c r="J30" s="124"/>
      <c r="K30" s="124"/>
      <c r="L30" s="102"/>
      <c r="M30" s="100"/>
      <c r="N30" s="100"/>
      <c r="O30" s="118"/>
      <c r="P30" s="19"/>
      <c r="Q30" s="20"/>
      <c r="R30" s="20"/>
      <c r="S30" s="20"/>
    </row>
    <row r="31" spans="1:19" x14ac:dyDescent="0.25">
      <c r="A31" s="113"/>
      <c r="B31" s="113"/>
      <c r="C31" s="122"/>
      <c r="D31" s="113"/>
      <c r="E31" s="113"/>
      <c r="F31" s="113"/>
      <c r="G31" s="113"/>
      <c r="H31" s="119"/>
      <c r="I31" s="113"/>
      <c r="J31" s="113"/>
      <c r="K31" s="113"/>
      <c r="L31" s="113"/>
      <c r="M31" s="113"/>
      <c r="N31" s="113"/>
      <c r="O31" s="113"/>
    </row>
    <row r="32" spans="1:19" x14ac:dyDescent="0.25">
      <c r="A32" s="113"/>
      <c r="B32" s="113"/>
      <c r="C32" s="122"/>
      <c r="D32" s="113"/>
      <c r="E32" s="113"/>
      <c r="F32" s="113"/>
      <c r="G32" s="113"/>
      <c r="H32" s="119"/>
      <c r="I32" s="113"/>
      <c r="J32" s="113"/>
      <c r="K32" s="113"/>
      <c r="L32" s="113"/>
      <c r="M32" s="113"/>
      <c r="N32" s="113"/>
      <c r="O32" s="113"/>
    </row>
    <row r="33" spans="1:15" x14ac:dyDescent="0.25">
      <c r="A33" s="113"/>
      <c r="B33" s="113"/>
      <c r="C33" s="122"/>
      <c r="D33" s="113"/>
      <c r="E33" s="113"/>
      <c r="F33" s="113"/>
      <c r="G33" s="113"/>
      <c r="H33" s="119"/>
      <c r="I33" s="113"/>
      <c r="J33" s="113"/>
      <c r="K33" s="113"/>
      <c r="L33" s="113"/>
      <c r="M33" s="113"/>
      <c r="N33" s="113"/>
      <c r="O33" s="113"/>
    </row>
    <row r="34" spans="1:15" x14ac:dyDescent="0.25">
      <c r="A34" s="113"/>
      <c r="B34" s="113"/>
      <c r="C34" s="122"/>
      <c r="D34" s="113"/>
      <c r="E34" s="113"/>
      <c r="F34" s="113"/>
      <c r="G34" s="113"/>
      <c r="H34" s="119"/>
      <c r="I34" s="113"/>
      <c r="J34" s="113"/>
      <c r="K34" s="113"/>
      <c r="L34" s="113"/>
      <c r="M34" s="113"/>
      <c r="N34" s="113"/>
      <c r="O34" s="113"/>
    </row>
    <row r="35" spans="1:15" x14ac:dyDescent="0.25">
      <c r="A35" s="113"/>
      <c r="B35" s="113"/>
      <c r="C35" s="122"/>
      <c r="D35" s="113"/>
      <c r="E35" s="113"/>
      <c r="F35" s="113"/>
      <c r="G35" s="113"/>
      <c r="H35" s="119"/>
      <c r="I35" s="113"/>
      <c r="J35" s="113"/>
      <c r="K35" s="113"/>
      <c r="L35" s="113"/>
      <c r="M35" s="113"/>
      <c r="N35" s="113"/>
      <c r="O35" s="113"/>
    </row>
    <row r="36" spans="1:15" x14ac:dyDescent="0.25">
      <c r="A36" s="113"/>
      <c r="B36" s="113"/>
      <c r="C36" s="122"/>
      <c r="D36" s="113"/>
      <c r="E36" s="113"/>
      <c r="F36" s="113"/>
      <c r="G36" s="113"/>
      <c r="H36" s="119"/>
      <c r="I36" s="113"/>
      <c r="J36" s="113"/>
      <c r="K36" s="113"/>
      <c r="L36" s="113"/>
      <c r="M36" s="113"/>
      <c r="N36" s="113"/>
      <c r="O36" s="113"/>
    </row>
  </sheetData>
  <mergeCells count="13">
    <mergeCell ref="A24:A25"/>
    <mergeCell ref="B24:B25"/>
    <mergeCell ref="C24:C25"/>
    <mergeCell ref="A26:C26"/>
    <mergeCell ref="D15:F15"/>
    <mergeCell ref="A17:C17"/>
    <mergeCell ref="A1:G1"/>
    <mergeCell ref="D2:G2"/>
    <mergeCell ref="C2:C3"/>
    <mergeCell ref="A15:A16"/>
    <mergeCell ref="B15:B16"/>
    <mergeCell ref="C15:C16"/>
    <mergeCell ref="A4:C4"/>
  </mergeCells>
  <phoneticPr fontId="4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bendra_EUR_kontrol</vt:lpstr>
      <vt:lpstr>Anykščių</vt:lpstr>
      <vt:lpstr>Biržų</vt:lpstr>
      <vt:lpstr>Ignalinos</vt:lpstr>
      <vt:lpstr>Lapas1</vt:lpstr>
      <vt:lpstr>Lapas2</vt:lpstr>
      <vt:lpstr>Lapas3</vt:lpstr>
      <vt:lpstr>Rokiškio</vt:lpstr>
      <vt:lpstr>Švenčionėlių</vt:lpstr>
      <vt:lpstr>Ukmergės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Laura Gaižauskaitė | VMU</cp:lastModifiedBy>
  <cp:revision/>
  <dcterms:created xsi:type="dcterms:W3CDTF">2019-09-26T09:31:09Z</dcterms:created>
  <dcterms:modified xsi:type="dcterms:W3CDTF">2025-11-03T12:46:12Z</dcterms:modified>
  <cp:category/>
  <cp:contentStatus/>
</cp:coreProperties>
</file>