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laura_gaizauskaite_vmu_lt/Documents/Darbalaukis/CA_miskininkystes_skyrius/Viešieji pirkimai/Miškininkystės paslaugų 2026 m/III_pirkimas/"/>
    </mc:Choice>
  </mc:AlternateContent>
  <xr:revisionPtr revIDLastSave="7084" documentId="13_ncr:1_{34CFEDA8-3302-4D25-8397-D5E4343B965D}" xr6:coauthVersionLast="47" xr6:coauthVersionMax="47" xr10:uidLastSave="{2BE77304-685A-4F19-8792-D5D40257BDB2}"/>
  <bookViews>
    <workbookView xWindow="-120" yWindow="-120" windowWidth="29040" windowHeight="15720" tabRatio="968" firstSheet="4" activeTab="6" xr2:uid="{00000000-000D-0000-FFFF-FFFF00000000}"/>
  </bookViews>
  <sheets>
    <sheet name="bendra_EUR_kontrol" sheetId="42" state="hidden" r:id="rId1"/>
    <sheet name="Lapas1" sheetId="37" state="hidden" r:id="rId2"/>
    <sheet name="Lapas2" sheetId="38" state="hidden" r:id="rId3"/>
    <sheet name="Lapas3" sheetId="39" state="hidden" r:id="rId4"/>
    <sheet name="Kuršėnų" sheetId="10" r:id="rId5"/>
    <sheet name="Mažeikių" sheetId="11" r:id="rId6"/>
    <sheet name="Panevėžio" sheetId="13" r:id="rId7"/>
    <sheet name="Radviliškio" sheetId="17" r:id="rId8"/>
    <sheet name="Telšių" sheetId="23" r:id="rId9"/>
    <sheet name="Lapas4" sheetId="40" state="hidden" r:id="rId10"/>
    <sheet name="VISO" sheetId="33" state="hidden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7" l="1"/>
  <c r="D37" i="23"/>
  <c r="D38" i="23" s="1"/>
  <c r="E21" i="23"/>
  <c r="E22" i="23" s="1"/>
  <c r="F21" i="23"/>
  <c r="F22" i="23" s="1"/>
  <c r="G21" i="23"/>
  <c r="G22" i="23" s="1"/>
  <c r="H21" i="23"/>
  <c r="H22" i="23" s="1"/>
  <c r="I21" i="23"/>
  <c r="I22" i="23" s="1"/>
  <c r="J21" i="23"/>
  <c r="J22" i="23" s="1"/>
  <c r="K21" i="23"/>
  <c r="K22" i="23" s="1"/>
  <c r="L21" i="23"/>
  <c r="L22" i="23" s="1"/>
  <c r="M21" i="23"/>
  <c r="M22" i="23" s="1"/>
  <c r="N21" i="23"/>
  <c r="N22" i="23" s="1"/>
  <c r="O21" i="23"/>
  <c r="O22" i="23" s="1"/>
  <c r="P21" i="23"/>
  <c r="P22" i="23" s="1"/>
  <c r="Q21" i="23"/>
  <c r="Q22" i="23" s="1"/>
  <c r="R21" i="23"/>
  <c r="R22" i="23" s="1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E21" i="17"/>
  <c r="F21" i="17"/>
  <c r="F22" i="17" s="1"/>
  <c r="G21" i="17"/>
  <c r="G22" i="17" s="1"/>
  <c r="H21" i="17"/>
  <c r="H22" i="17" s="1"/>
  <c r="I21" i="17"/>
  <c r="I22" i="17" s="1"/>
  <c r="J21" i="17"/>
  <c r="J22" i="17" s="1"/>
  <c r="K21" i="17"/>
  <c r="K22" i="17" s="1"/>
  <c r="L21" i="17"/>
  <c r="L22" i="17" s="1"/>
  <c r="E12" i="17"/>
  <c r="F12" i="17"/>
  <c r="G12" i="17"/>
  <c r="H12" i="17"/>
  <c r="I12" i="17"/>
  <c r="J12" i="17"/>
  <c r="D28" i="23"/>
  <c r="D28" i="17"/>
  <c r="D21" i="23"/>
  <c r="D22" i="23" s="1"/>
  <c r="D21" i="17"/>
  <c r="D22" i="17" s="1"/>
  <c r="D12" i="23"/>
  <c r="D12" i="17"/>
  <c r="L28" i="11" l="1"/>
  <c r="L29" i="11" s="1"/>
  <c r="I28" i="11" l="1"/>
  <c r="I29" i="11" s="1"/>
  <c r="J28" i="11"/>
  <c r="J29" i="11" s="1"/>
  <c r="K28" i="11"/>
  <c r="K29" i="11" s="1"/>
  <c r="D21" i="13"/>
  <c r="D22" i="13" s="1"/>
  <c r="D28" i="13"/>
  <c r="D12" i="13"/>
  <c r="H28" i="11"/>
  <c r="H29" i="11" s="1"/>
  <c r="G28" i="11"/>
  <c r="G29" i="11" s="1"/>
  <c r="F28" i="11"/>
  <c r="F29" i="11" s="1"/>
  <c r="E28" i="11"/>
  <c r="E29" i="11" s="1"/>
  <c r="F12" i="11" l="1"/>
  <c r="E12" i="11"/>
  <c r="D28" i="11"/>
  <c r="D29" i="11" s="1"/>
  <c r="D12" i="11"/>
  <c r="G12" i="11"/>
  <c r="H12" i="11"/>
  <c r="I12" i="11"/>
  <c r="D19" i="11"/>
  <c r="J21" i="10"/>
  <c r="J22" i="10" s="1"/>
  <c r="M21" i="10"/>
  <c r="M22" i="10" s="1"/>
  <c r="L21" i="10"/>
  <c r="L22" i="10" s="1"/>
  <c r="K21" i="10"/>
  <c r="K22" i="10" s="1"/>
  <c r="I21" i="10"/>
  <c r="I22" i="10" s="1"/>
  <c r="F21" i="10"/>
  <c r="F22" i="10" s="1"/>
  <c r="E21" i="10" l="1"/>
  <c r="E22" i="10" s="1"/>
  <c r="G21" i="10"/>
  <c r="G22" i="10" s="1"/>
  <c r="H21" i="10"/>
  <c r="H22" i="10" s="1"/>
  <c r="H12" i="10"/>
  <c r="I12" i="10"/>
  <c r="D35" i="10"/>
  <c r="E12" i="10"/>
  <c r="D21" i="10"/>
  <c r="D22" i="10" s="1"/>
  <c r="F12" i="10"/>
  <c r="D12" i="10"/>
  <c r="G12" i="10"/>
  <c r="D28" i="10"/>
  <c r="A28" i="42" l="1"/>
  <c r="D29" i="23" l="1"/>
  <c r="E13" i="23"/>
  <c r="F13" i="23"/>
  <c r="G13" i="23"/>
  <c r="H13" i="23"/>
  <c r="I13" i="23"/>
  <c r="J13" i="23"/>
  <c r="Q13" i="23"/>
  <c r="R13" i="23"/>
  <c r="L13" i="23"/>
  <c r="O13" i="23"/>
  <c r="F13" i="17"/>
  <c r="H13" i="17"/>
  <c r="I13" i="17"/>
  <c r="J13" i="17"/>
  <c r="E13" i="17"/>
  <c r="G13" i="17"/>
  <c r="E13" i="11"/>
  <c r="F13" i="11"/>
  <c r="G13" i="11"/>
  <c r="H13" i="11"/>
  <c r="I13" i="11"/>
  <c r="I13" i="10"/>
  <c r="E13" i="10"/>
  <c r="F13" i="10"/>
  <c r="G13" i="10"/>
  <c r="H13" i="10"/>
  <c r="A12" i="42" l="1"/>
  <c r="D12" i="42" s="1"/>
  <c r="A7" i="42" l="1"/>
  <c r="A33" i="42"/>
  <c r="K13" i="23" l="1"/>
  <c r="D13" i="23"/>
  <c r="P13" i="23"/>
  <c r="N13" i="23"/>
  <c r="M13" i="23"/>
  <c r="N30" i="40"/>
  <c r="P30" i="40" s="1"/>
  <c r="K49" i="40"/>
  <c r="H49" i="40"/>
  <c r="E49" i="40"/>
  <c r="G49" i="40" s="1"/>
  <c r="D49" i="40"/>
  <c r="K48" i="40"/>
  <c r="H48" i="40"/>
  <c r="E48" i="40"/>
  <c r="G48" i="40" s="1"/>
  <c r="D48" i="40"/>
  <c r="K47" i="40"/>
  <c r="H47" i="40"/>
  <c r="E47" i="40"/>
  <c r="G47" i="40" s="1"/>
  <c r="D47" i="40"/>
  <c r="K46" i="40"/>
  <c r="H46" i="40"/>
  <c r="E46" i="40"/>
  <c r="G46" i="40" s="1"/>
  <c r="D46" i="40"/>
  <c r="K45" i="40"/>
  <c r="H45" i="40"/>
  <c r="E45" i="40"/>
  <c r="G45" i="40" s="1"/>
  <c r="D45" i="40"/>
  <c r="K44" i="40"/>
  <c r="H44" i="40"/>
  <c r="E44" i="40"/>
  <c r="G44" i="40" s="1"/>
  <c r="D44" i="40"/>
  <c r="K43" i="40"/>
  <c r="H43" i="40"/>
  <c r="E43" i="40"/>
  <c r="G43" i="40" s="1"/>
  <c r="D43" i="40"/>
  <c r="K42" i="40"/>
  <c r="H42" i="40"/>
  <c r="E42" i="40"/>
  <c r="G42" i="40" s="1"/>
  <c r="D42" i="40"/>
  <c r="K41" i="40"/>
  <c r="H41" i="40"/>
  <c r="E41" i="40"/>
  <c r="G41" i="40" s="1"/>
  <c r="D41" i="40"/>
  <c r="K40" i="40"/>
  <c r="H40" i="40"/>
  <c r="E40" i="40"/>
  <c r="G40" i="40" s="1"/>
  <c r="D40" i="40"/>
  <c r="K39" i="40"/>
  <c r="H39" i="40"/>
  <c r="E39" i="40"/>
  <c r="G39" i="40" s="1"/>
  <c r="D39" i="40"/>
  <c r="K38" i="40"/>
  <c r="H38" i="40"/>
  <c r="E38" i="40"/>
  <c r="G38" i="40" s="1"/>
  <c r="D38" i="40"/>
  <c r="K37" i="40"/>
  <c r="H37" i="40"/>
  <c r="E37" i="40"/>
  <c r="G37" i="40" s="1"/>
  <c r="D37" i="40"/>
  <c r="K36" i="40"/>
  <c r="H36" i="40"/>
  <c r="E36" i="40"/>
  <c r="G36" i="40" s="1"/>
  <c r="D36" i="40"/>
  <c r="K35" i="40"/>
  <c r="H35" i="40"/>
  <c r="E35" i="40"/>
  <c r="G35" i="40" s="1"/>
  <c r="D35" i="40"/>
  <c r="K34" i="40"/>
  <c r="H34" i="40"/>
  <c r="E34" i="40"/>
  <c r="G34" i="40" s="1"/>
  <c r="D34" i="40"/>
  <c r="K33" i="40"/>
  <c r="H33" i="40"/>
  <c r="E33" i="40"/>
  <c r="G33" i="40" s="1"/>
  <c r="D33" i="40"/>
  <c r="K32" i="40"/>
  <c r="H32" i="40"/>
  <c r="E32" i="40"/>
  <c r="G32" i="40" s="1"/>
  <c r="D32" i="40"/>
  <c r="K31" i="40"/>
  <c r="H31" i="40"/>
  <c r="E31" i="40"/>
  <c r="G31" i="40" s="1"/>
  <c r="D31" i="40"/>
  <c r="L30" i="40"/>
  <c r="K29" i="40"/>
  <c r="H29" i="40"/>
  <c r="E29" i="40"/>
  <c r="G29" i="40" s="1"/>
  <c r="D29" i="40"/>
  <c r="K27" i="40"/>
  <c r="H27" i="40"/>
  <c r="N27" i="40" s="1"/>
  <c r="E27" i="40"/>
  <c r="D27" i="40"/>
  <c r="K25" i="40"/>
  <c r="H25" i="40"/>
  <c r="N25" i="40" s="1"/>
  <c r="E25" i="40"/>
  <c r="D25" i="40"/>
  <c r="K24" i="40"/>
  <c r="H24" i="40"/>
  <c r="E24" i="40"/>
  <c r="G24" i="40" s="1"/>
  <c r="D24" i="40"/>
  <c r="K23" i="40"/>
  <c r="H23" i="40"/>
  <c r="E23" i="40"/>
  <c r="G23" i="40" s="1"/>
  <c r="D23" i="40"/>
  <c r="K22" i="40"/>
  <c r="H22" i="40"/>
  <c r="E22" i="40"/>
  <c r="G22" i="40" s="1"/>
  <c r="D22" i="40"/>
  <c r="K21" i="40"/>
  <c r="H21" i="40"/>
  <c r="E21" i="40"/>
  <c r="G21" i="40" s="1"/>
  <c r="K20" i="40"/>
  <c r="H20" i="40"/>
  <c r="E20" i="40"/>
  <c r="G20" i="40" s="1"/>
  <c r="D20" i="40"/>
  <c r="K19" i="40"/>
  <c r="H19" i="40"/>
  <c r="E19" i="40"/>
  <c r="G19" i="40" s="1"/>
  <c r="D19" i="40"/>
  <c r="K18" i="40"/>
  <c r="H18" i="40"/>
  <c r="E18" i="40"/>
  <c r="G18" i="40" s="1"/>
  <c r="D18" i="40"/>
  <c r="K17" i="40"/>
  <c r="H17" i="40"/>
  <c r="E17" i="40"/>
  <c r="G17" i="40" s="1"/>
  <c r="D17" i="40"/>
  <c r="K16" i="40"/>
  <c r="H16" i="40"/>
  <c r="E16" i="40"/>
  <c r="G16" i="40" s="1"/>
  <c r="D16" i="40"/>
  <c r="K15" i="40"/>
  <c r="H15" i="40"/>
  <c r="E15" i="40"/>
  <c r="G15" i="40" s="1"/>
  <c r="D15" i="40"/>
  <c r="K14" i="40"/>
  <c r="H14" i="40"/>
  <c r="E14" i="40"/>
  <c r="G14" i="40" s="1"/>
  <c r="D14" i="40"/>
  <c r="K13" i="40"/>
  <c r="H13" i="40"/>
  <c r="N13" i="40" s="1"/>
  <c r="E13" i="40"/>
  <c r="D13" i="40"/>
  <c r="K12" i="40"/>
  <c r="H12" i="40"/>
  <c r="E12" i="40"/>
  <c r="G12" i="40" s="1"/>
  <c r="D12" i="40"/>
  <c r="K11" i="40"/>
  <c r="H11" i="40"/>
  <c r="N11" i="40" s="1"/>
  <c r="E11" i="40"/>
  <c r="D11" i="40"/>
  <c r="K10" i="40"/>
  <c r="H10" i="40"/>
  <c r="E10" i="40"/>
  <c r="G10" i="40" s="1"/>
  <c r="D10" i="40"/>
  <c r="K9" i="40"/>
  <c r="H9" i="40"/>
  <c r="N9" i="40" s="1"/>
  <c r="E9" i="40"/>
  <c r="D9" i="40"/>
  <c r="K8" i="40"/>
  <c r="H8" i="40"/>
  <c r="E8" i="40"/>
  <c r="G8" i="40" s="1"/>
  <c r="K7" i="40"/>
  <c r="H7" i="40"/>
  <c r="J7" i="40" s="1"/>
  <c r="E7" i="40"/>
  <c r="G7" i="40" s="1"/>
  <c r="L22" i="40" l="1"/>
  <c r="L24" i="40"/>
  <c r="L32" i="40"/>
  <c r="L34" i="40"/>
  <c r="L36" i="40"/>
  <c r="L38" i="40"/>
  <c r="L40" i="40"/>
  <c r="L42" i="40"/>
  <c r="L44" i="40"/>
  <c r="L46" i="40"/>
  <c r="L48" i="40"/>
  <c r="L10" i="40"/>
  <c r="L12" i="40"/>
  <c r="L14" i="40"/>
  <c r="L16" i="40"/>
  <c r="L18" i="40"/>
  <c r="L20" i="40"/>
  <c r="L27" i="40"/>
  <c r="L31" i="40"/>
  <c r="L33" i="40"/>
  <c r="L35" i="40"/>
  <c r="L37" i="40"/>
  <c r="L39" i="40"/>
  <c r="L41" i="40"/>
  <c r="L43" i="40"/>
  <c r="L45" i="40"/>
  <c r="L47" i="40"/>
  <c r="L49" i="40"/>
  <c r="L9" i="40"/>
  <c r="L11" i="40"/>
  <c r="L13" i="40"/>
  <c r="L15" i="40"/>
  <c r="L17" i="40"/>
  <c r="L19" i="40"/>
  <c r="L23" i="40"/>
  <c r="L25" i="40"/>
  <c r="L29" i="40"/>
  <c r="N7" i="40"/>
  <c r="P7" i="40" s="1"/>
  <c r="J8" i="40"/>
  <c r="N8" i="40"/>
  <c r="P8" i="40" s="1"/>
  <c r="J10" i="40"/>
  <c r="N10" i="40"/>
  <c r="P10" i="40" s="1"/>
  <c r="J12" i="40"/>
  <c r="N12" i="40"/>
  <c r="P12" i="40" s="1"/>
  <c r="J14" i="40"/>
  <c r="N14" i="40"/>
  <c r="P14" i="40" s="1"/>
  <c r="J15" i="40"/>
  <c r="N15" i="40"/>
  <c r="P15" i="40" s="1"/>
  <c r="J16" i="40"/>
  <c r="N16" i="40"/>
  <c r="P16" i="40" s="1"/>
  <c r="J17" i="40"/>
  <c r="N17" i="40"/>
  <c r="P17" i="40" s="1"/>
  <c r="J18" i="40"/>
  <c r="N18" i="40"/>
  <c r="P18" i="40" s="1"/>
  <c r="J19" i="40"/>
  <c r="N19" i="40"/>
  <c r="P19" i="40" s="1"/>
  <c r="J20" i="40"/>
  <c r="N20" i="40"/>
  <c r="P20" i="40" s="1"/>
  <c r="J21" i="40"/>
  <c r="N21" i="40"/>
  <c r="P21" i="40" s="1"/>
  <c r="J22" i="40"/>
  <c r="N22" i="40"/>
  <c r="P22" i="40" s="1"/>
  <c r="J23" i="40"/>
  <c r="N23" i="40"/>
  <c r="P23" i="40" s="1"/>
  <c r="J24" i="40"/>
  <c r="N24" i="40"/>
  <c r="P24" i="40" s="1"/>
  <c r="J29" i="40"/>
  <c r="N29" i="40"/>
  <c r="P29" i="40" s="1"/>
  <c r="J31" i="40"/>
  <c r="N31" i="40"/>
  <c r="P31" i="40" s="1"/>
  <c r="J32" i="40"/>
  <c r="N32" i="40"/>
  <c r="P32" i="40" s="1"/>
  <c r="J33" i="40"/>
  <c r="N33" i="40"/>
  <c r="P33" i="40" s="1"/>
  <c r="J34" i="40"/>
  <c r="N34" i="40"/>
  <c r="P34" i="40" s="1"/>
  <c r="J35" i="40"/>
  <c r="N35" i="40"/>
  <c r="P35" i="40" s="1"/>
  <c r="J36" i="40"/>
  <c r="N36" i="40"/>
  <c r="P36" i="40" s="1"/>
  <c r="J37" i="40"/>
  <c r="N37" i="40"/>
  <c r="P37" i="40" s="1"/>
  <c r="J38" i="40"/>
  <c r="N38" i="40"/>
  <c r="P38" i="40" s="1"/>
  <c r="J39" i="40"/>
  <c r="N39" i="40"/>
  <c r="P39" i="40" s="1"/>
  <c r="J40" i="40"/>
  <c r="N40" i="40"/>
  <c r="P40" i="40" s="1"/>
  <c r="J41" i="40"/>
  <c r="N41" i="40"/>
  <c r="P41" i="40" s="1"/>
  <c r="J42" i="40"/>
  <c r="N42" i="40"/>
  <c r="P42" i="40" s="1"/>
  <c r="J43" i="40"/>
  <c r="N43" i="40"/>
  <c r="P43" i="40" s="1"/>
  <c r="J44" i="40"/>
  <c r="N44" i="40"/>
  <c r="P44" i="40" s="1"/>
  <c r="J45" i="40"/>
  <c r="N45" i="40"/>
  <c r="P45" i="40" s="1"/>
  <c r="J46" i="40"/>
  <c r="N46" i="40"/>
  <c r="P46" i="40" s="1"/>
  <c r="J47" i="40"/>
  <c r="N47" i="40"/>
  <c r="P47" i="40" s="1"/>
  <c r="J48" i="40"/>
  <c r="N48" i="40"/>
  <c r="P48" i="40" s="1"/>
  <c r="J49" i="40"/>
  <c r="N49" i="40"/>
  <c r="P49" i="40" s="1"/>
  <c r="G51" i="40"/>
  <c r="A23" i="42"/>
  <c r="H28" i="40"/>
  <c r="J28" i="40" s="1"/>
  <c r="E8" i="33"/>
  <c r="F8" i="33"/>
  <c r="G8" i="33"/>
  <c r="E9" i="33"/>
  <c r="F9" i="33"/>
  <c r="G9" i="33"/>
  <c r="E10" i="33"/>
  <c r="F10" i="33"/>
  <c r="G10" i="33"/>
  <c r="E11" i="33"/>
  <c r="F11" i="33"/>
  <c r="G11" i="33"/>
  <c r="E12" i="33"/>
  <c r="F12" i="33"/>
  <c r="G12" i="33"/>
  <c r="E13" i="33"/>
  <c r="F13" i="33"/>
  <c r="G13" i="33"/>
  <c r="E14" i="33"/>
  <c r="F14" i="33"/>
  <c r="G14" i="33"/>
  <c r="E15" i="33"/>
  <c r="F15" i="33"/>
  <c r="G15" i="33"/>
  <c r="E16" i="33"/>
  <c r="F16" i="33"/>
  <c r="G16" i="33"/>
  <c r="E17" i="33"/>
  <c r="F17" i="33"/>
  <c r="G17" i="33"/>
  <c r="E18" i="33"/>
  <c r="F18" i="33"/>
  <c r="G18" i="33"/>
  <c r="E19" i="33"/>
  <c r="F19" i="33"/>
  <c r="G19" i="33"/>
  <c r="E20" i="33"/>
  <c r="F20" i="33"/>
  <c r="G20" i="33"/>
  <c r="E21" i="33"/>
  <c r="F21" i="33"/>
  <c r="G21" i="33"/>
  <c r="E22" i="33"/>
  <c r="F22" i="33"/>
  <c r="G22" i="33"/>
  <c r="E23" i="33"/>
  <c r="F23" i="33"/>
  <c r="G23" i="33"/>
  <c r="E24" i="33"/>
  <c r="F24" i="33"/>
  <c r="G24" i="33"/>
  <c r="D25" i="33"/>
  <c r="E25" i="33"/>
  <c r="F25" i="33"/>
  <c r="G25" i="33"/>
  <c r="D26" i="33"/>
  <c r="E26" i="33"/>
  <c r="F26" i="33"/>
  <c r="G26" i="33"/>
  <c r="D27" i="33"/>
  <c r="E27" i="33"/>
  <c r="F27" i="33"/>
  <c r="G27" i="33"/>
  <c r="D28" i="33"/>
  <c r="E28" i="33"/>
  <c r="F28" i="33"/>
  <c r="G28" i="33"/>
  <c r="E29" i="33"/>
  <c r="F29" i="33"/>
  <c r="G29" i="33"/>
  <c r="D30" i="33"/>
  <c r="E30" i="33"/>
  <c r="F30" i="33"/>
  <c r="G30" i="33"/>
  <c r="D31" i="33"/>
  <c r="E31" i="33"/>
  <c r="F31" i="33"/>
  <c r="G31" i="33"/>
  <c r="D32" i="33"/>
  <c r="E32" i="33"/>
  <c r="F32" i="33"/>
  <c r="G32" i="33"/>
  <c r="E33" i="33"/>
  <c r="F33" i="33"/>
  <c r="G33" i="33"/>
  <c r="E34" i="33"/>
  <c r="F34" i="33"/>
  <c r="G34" i="33"/>
  <c r="E35" i="33"/>
  <c r="F35" i="33"/>
  <c r="G35" i="33"/>
  <c r="E36" i="33"/>
  <c r="F36" i="33"/>
  <c r="G36" i="33"/>
  <c r="E37" i="33"/>
  <c r="F37" i="33"/>
  <c r="G37" i="33"/>
  <c r="E38" i="33"/>
  <c r="F38" i="33"/>
  <c r="G38" i="33"/>
  <c r="D39" i="33"/>
  <c r="E39" i="33"/>
  <c r="F39" i="33"/>
  <c r="G39" i="33"/>
  <c r="D40" i="33"/>
  <c r="E40" i="33"/>
  <c r="F40" i="33"/>
  <c r="G40" i="33"/>
  <c r="E41" i="33"/>
  <c r="F41" i="33"/>
  <c r="G41" i="33"/>
  <c r="G7" i="33"/>
  <c r="E7" i="33"/>
  <c r="F7" i="33"/>
  <c r="D21" i="40"/>
  <c r="L21" i="40" s="1"/>
  <c r="D8" i="40"/>
  <c r="L8" i="40" s="1"/>
  <c r="D7" i="40"/>
  <c r="L7" i="40" s="1"/>
  <c r="A17" i="42" l="1"/>
  <c r="A2" i="42"/>
  <c r="D2" i="42" s="1"/>
  <c r="N28" i="40"/>
  <c r="P28" i="40" s="1"/>
  <c r="D108" i="33"/>
  <c r="D109" i="33" s="1"/>
  <c r="D110" i="33" s="1"/>
  <c r="H26" i="40"/>
  <c r="D20" i="11"/>
  <c r="D51" i="33"/>
  <c r="D54" i="33"/>
  <c r="C52" i="40"/>
  <c r="D8" i="33"/>
  <c r="D15" i="33"/>
  <c r="D14" i="33"/>
  <c r="D13" i="33"/>
  <c r="D12" i="33"/>
  <c r="D11" i="33"/>
  <c r="D10" i="33"/>
  <c r="D9" i="33"/>
  <c r="D16" i="33"/>
  <c r="D19" i="33"/>
  <c r="D18" i="33"/>
  <c r="D17" i="33"/>
  <c r="D20" i="33"/>
  <c r="D24" i="33"/>
  <c r="D23" i="33"/>
  <c r="D22" i="33"/>
  <c r="D21" i="33"/>
  <c r="D34" i="33"/>
  <c r="H34" i="33" s="1"/>
  <c r="D35" i="33"/>
  <c r="H35" i="33" s="1"/>
  <c r="D36" i="33"/>
  <c r="H36" i="33" s="1"/>
  <c r="D37" i="33"/>
  <c r="H37" i="33" s="1"/>
  <c r="D38" i="33"/>
  <c r="H38" i="33" s="1"/>
  <c r="D33" i="33"/>
  <c r="H33" i="33" s="1"/>
  <c r="D41" i="33"/>
  <c r="H41" i="33" s="1"/>
  <c r="D29" i="33"/>
  <c r="H29" i="33" s="1"/>
  <c r="M25" i="33"/>
  <c r="H26" i="33"/>
  <c r="H27" i="33"/>
  <c r="H25" i="33"/>
  <c r="D7" i="33"/>
  <c r="H7" i="33" s="1"/>
  <c r="D50" i="33"/>
  <c r="D52" i="33"/>
  <c r="D49" i="33"/>
  <c r="D48" i="33"/>
  <c r="D53" i="33"/>
  <c r="D69" i="33"/>
  <c r="D70" i="33"/>
  <c r="D68" i="33"/>
  <c r="D77" i="33"/>
  <c r="D78" i="33" s="1"/>
  <c r="D79" i="33" s="1"/>
  <c r="D115" i="33"/>
  <c r="D116" i="33" s="1"/>
  <c r="D117" i="33" s="1"/>
  <c r="D122" i="33"/>
  <c r="D123" i="33" s="1"/>
  <c r="D124" i="33" s="1"/>
  <c r="D129" i="33"/>
  <c r="D130" i="33" s="1"/>
  <c r="D131" i="33" s="1"/>
  <c r="D136" i="33"/>
  <c r="D144" i="33"/>
  <c r="D145" i="33" s="1"/>
  <c r="D146" i="33" s="1"/>
  <c r="D151" i="33"/>
  <c r="D152" i="33" s="1"/>
  <c r="D153" i="33" s="1"/>
  <c r="D158" i="33"/>
  <c r="D159" i="33" s="1"/>
  <c r="D160" i="33" s="1"/>
  <c r="D165" i="33"/>
  <c r="D168" i="33" s="1"/>
  <c r="D169" i="33" s="1"/>
  <c r="D174" i="33"/>
  <c r="D175" i="33" s="1"/>
  <c r="D176" i="33" s="1"/>
  <c r="D137" i="33"/>
  <c r="D98" i="33"/>
  <c r="D99" i="33" s="1"/>
  <c r="D100" i="33" s="1"/>
  <c r="D61" i="33"/>
  <c r="D62" i="33" s="1"/>
  <c r="D63" i="33" s="1"/>
  <c r="D91" i="33"/>
  <c r="D92" i="33" s="1"/>
  <c r="D93" i="33" s="1"/>
  <c r="H32" i="33"/>
  <c r="H31" i="33"/>
  <c r="H30" i="33"/>
  <c r="D13" i="17"/>
  <c r="D29" i="17"/>
  <c r="D13" i="13"/>
  <c r="D29" i="13"/>
  <c r="D13" i="11"/>
  <c r="D13" i="10"/>
  <c r="D29" i="10"/>
  <c r="D36" i="10"/>
  <c r="A36" i="42" l="1"/>
  <c r="A37" i="42" s="1"/>
  <c r="J26" i="40"/>
  <c r="N26" i="40"/>
  <c r="P26" i="40" s="1"/>
  <c r="M26" i="33"/>
  <c r="D71" i="33"/>
  <c r="D72" i="33" s="1"/>
  <c r="D55" i="33"/>
  <c r="D56" i="33" s="1"/>
  <c r="D138" i="33"/>
  <c r="D139" i="33" s="1"/>
  <c r="H22" i="33"/>
  <c r="H18" i="33"/>
  <c r="H12" i="33"/>
  <c r="H15" i="33"/>
  <c r="H11" i="33"/>
  <c r="H14" i="33"/>
  <c r="H21" i="33"/>
  <c r="H17" i="33"/>
  <c r="H19" i="33"/>
  <c r="H10" i="33"/>
  <c r="H13" i="33"/>
  <c r="H20" i="33"/>
  <c r="H8" i="33"/>
  <c r="H16" i="33"/>
  <c r="H23" i="33"/>
  <c r="H9" i="33"/>
  <c r="H24" i="33"/>
  <c r="D84" i="33"/>
  <c r="D85" i="33" s="1"/>
  <c r="D86" i="33" s="1"/>
  <c r="P56" i="40" l="1"/>
  <c r="P51" i="40"/>
  <c r="J51" i="40"/>
  <c r="J53" i="40" s="1"/>
  <c r="J54" i="40" s="1"/>
  <c r="J56" i="40"/>
  <c r="J58" i="40" s="1"/>
  <c r="J59" i="40" s="1"/>
</calcChain>
</file>

<file path=xl/sharedStrings.xml><?xml version="1.0" encoding="utf-8"?>
<sst xmlns="http://schemas.openxmlformats.org/spreadsheetml/2006/main" count="811" uniqueCount="276">
  <si>
    <t>Želdaviečių paruošimas miškų sodinimui, želdinių ir žėlinių priežiūra, jaunuolynų ugdymas, griovių šlaitų ir pagriovių, pakelių, kvartalinių ir ribinių linijų priežiūra</t>
  </si>
  <si>
    <t xml:space="preserve">Želdavietės paruošimas miško sodmenų sodinimui cheminiu būdu pašalinant nepageidaujamą augmeniją </t>
  </si>
  <si>
    <t xml:space="preserve">Miško sodmenų sodinimas, želdinių ir žėlinių medelių ir jų liemenų apsauga nuo kanopinių žvėrių bei vabzdžių daromos žalos  </t>
  </si>
  <si>
    <t>Želdinių, žėlinių apsauga nuo kanopinių žvėrių daromos žalos, tveriant vielos tinklo tvorą</t>
  </si>
  <si>
    <t xml:space="preserve">Kitos miškininkystės paslaugos
</t>
  </si>
  <si>
    <t xml:space="preserve">Sodmenų transportavimo paslaugos </t>
  </si>
  <si>
    <t>Sanitarinė miško apsauga</t>
  </si>
  <si>
    <t>Pagamintos medienos purškimas insekticidais</t>
  </si>
  <si>
    <t>Miško atkūrimas ir įveisimas</t>
  </si>
  <si>
    <t>Dirvos paruošimas miško sodmenų sodinimui</t>
  </si>
  <si>
    <t xml:space="preserve">Eil. </t>
  </si>
  <si>
    <t>Paslaugų grupės ir paslaugų pavadinimai</t>
  </si>
  <si>
    <t>Mato vnt.</t>
  </si>
  <si>
    <t>Pirkimo objekto dalies numeris (POD)</t>
  </si>
  <si>
    <t>Želdavietės paruošimas miško sodmenų sodinimui šalinant nepageidaujamus medžius, krūmus, žolinę augmeniją</t>
  </si>
  <si>
    <t>ha</t>
  </si>
  <si>
    <t>Medynų ir krūmynų pertvarkymo kirtimai šalinant nepageidaujamus medžius, krūmus, žolinę augmeniją</t>
  </si>
  <si>
    <t>Miško želdinių ir žėlinių  priežiūra šalinant žabus ir žolinę augmeniją</t>
  </si>
  <si>
    <t xml:space="preserve">Jaunuolynų ugdymas ir/ar retinimo kirtimai, negaminant likvidinės medienos </t>
  </si>
  <si>
    <t>Griovių šlaitų ir pagriovių priežiūra</t>
  </si>
  <si>
    <t>Pakelių priežiūra</t>
  </si>
  <si>
    <t>km</t>
  </si>
  <si>
    <t>Kvartalinių ir ribinių linijų priežūra</t>
  </si>
  <si>
    <t>2.</t>
  </si>
  <si>
    <t>Želdavietės paruošimas miško sodmenų sodinimui cheminiu būdu pašalinant nepageidaujamą augmeniją</t>
  </si>
  <si>
    <t>3.</t>
  </si>
  <si>
    <t>Miško atkūrimas, įveisimas ir atsodinimas (medelių ir krūmų sodinimas)</t>
  </si>
  <si>
    <t>tūkst. vnt.</t>
  </si>
  <si>
    <t xml:space="preserve">Želdinių, žėlinių apsauga nuo kanopinių žvėrių bei vabzdžių daromos žalos </t>
  </si>
  <si>
    <t>Želdinių, žėlinių ir medelių kamienų apsauga nuo kanopinių žvėrių daromos žalos</t>
  </si>
  <si>
    <t>4.</t>
  </si>
  <si>
    <t xml:space="preserve">Želdinių, žėlinių apsauga nuo kanopinių žvėrių daromos žalos, tveriant vielos tinklo tvorą </t>
  </si>
  <si>
    <t>m</t>
  </si>
  <si>
    <t>5.</t>
  </si>
  <si>
    <t>Sodmenų transportavimo paslaugos</t>
  </si>
  <si>
    <t>Medienos apdorojimas chemikalais, kai chemikalais apdorojama mediena iki 20 m3 dydžio rietuvė</t>
  </si>
  <si>
    <t>m3</t>
  </si>
  <si>
    <t>Medienos apdorojimas chemikalais, kai chemikalais apdorojama mediena nuo 20 iki 100 m³ dydžio rietuvė</t>
  </si>
  <si>
    <t>Medienos apdorojimas chemikalais, kai chemikalais apdorojama mediena &gt;100 m³ dydžio rietuvė</t>
  </si>
  <si>
    <t>Preliminarios paslaugų apimtys</t>
  </si>
  <si>
    <t xml:space="preserve"> </t>
  </si>
  <si>
    <t>Kvartalinių ir ribinių linijų priežiūra</t>
  </si>
  <si>
    <t xml:space="preserve">Eur be PVM, (vienerių metų suma) </t>
  </si>
  <si>
    <t>Eur be PVM (vienerių metų suma su sutarties pratęsimu du kartus po 12 mėn. ir galimu paslaugų kiekio padidinimu 30 proc.)</t>
  </si>
  <si>
    <t>VĮ Valstybinių miškų urėdijos Kuršėnų regioninio padalinio informacija apie perkamus miškininkystės paslaugų kiekius 2026 metams</t>
  </si>
  <si>
    <t>Pažiužmėlių girininkija</t>
  </si>
  <si>
    <t>Šaukėnų girininkija</t>
  </si>
  <si>
    <t>Gulbinų girininkija</t>
  </si>
  <si>
    <t>Paežerių girininkja</t>
  </si>
  <si>
    <t>Vainagių, Šiaulių, Meškuičių girininkijos</t>
  </si>
  <si>
    <t>Gruzdžių girininkija</t>
  </si>
  <si>
    <t>83 POD</t>
  </si>
  <si>
    <t>84 POD</t>
  </si>
  <si>
    <t>85 POD</t>
  </si>
  <si>
    <t>86 POD</t>
  </si>
  <si>
    <t>Paežerių girininkija</t>
  </si>
  <si>
    <t>Vainagių girininkija</t>
  </si>
  <si>
    <t>Meškuičių girininkija</t>
  </si>
  <si>
    <t>Šiaulių girininkija</t>
  </si>
  <si>
    <t>Kurtuvėnų girininkija</t>
  </si>
  <si>
    <t>Rėkyvos girininkija</t>
  </si>
  <si>
    <t>Kuršėnų RP</t>
  </si>
  <si>
    <t>VĮ Valstybinių miškų urėdijos Mažeikių regioninio padalinio informacija apie perkamus miškininkystės paslaugų kiekius 2026 metams</t>
  </si>
  <si>
    <t>Ruzgų girininkija</t>
  </si>
  <si>
    <t>Papilės girininkija</t>
  </si>
  <si>
    <t>Mažeikių girininkija 1</t>
  </si>
  <si>
    <t>Mažeikių girininkija 2</t>
  </si>
  <si>
    <t>Kapėnų girininkija</t>
  </si>
  <si>
    <t>Žagarės girininkija</t>
  </si>
  <si>
    <t>Mažeikių RP</t>
  </si>
  <si>
    <t>Papilės girininkija 1</t>
  </si>
  <si>
    <t>Papilės girininkija 2</t>
  </si>
  <si>
    <t>Skaistgyrio girininkija</t>
  </si>
  <si>
    <t>Beržėnų girininkija</t>
  </si>
  <si>
    <t>VĮ Valstybinių miškų urėdijos Panevėžio regioninio padalinio informacija apie perkamus miškininkystės paslaugų kiekius 2026 metams</t>
  </si>
  <si>
    <t>Panevėžio RP</t>
  </si>
  <si>
    <t>VĮ Valstybinių miškų urėdijos Radviliškio regioninio padalinio informacija apie perkamus miškininkystės paslaugų kiekius 2026 metams</t>
  </si>
  <si>
    <t>Ąžuoloto girininkija</t>
  </si>
  <si>
    <t>Baisogalos girininkija</t>
  </si>
  <si>
    <t>Pašušvio girininkija</t>
  </si>
  <si>
    <t>Gudžiūnų girininkija</t>
  </si>
  <si>
    <t>Legečių girininkija</t>
  </si>
  <si>
    <t>Baisogalos, Pašušvio, Gudžiūnų, Legečių girininkijos</t>
  </si>
  <si>
    <t>Radviliškio RP teritorija</t>
  </si>
  <si>
    <t>Radviliškio girininkija</t>
  </si>
  <si>
    <t>Kėdainių girininkija</t>
  </si>
  <si>
    <t>Josvainių girininkija</t>
  </si>
  <si>
    <t>Lančiūnavos girininkija</t>
  </si>
  <si>
    <t xml:space="preserve">Radviliškio RP </t>
  </si>
  <si>
    <t>VĮ Valstybinių miškų urėdijos Telšių regioninio padalinio informacija apie perkamus miškininkystės paslaugų kiekius 2026 metams</t>
  </si>
  <si>
    <t xml:space="preserve">Platelių girininkija I </t>
  </si>
  <si>
    <t xml:space="preserve">Platelių girininkija II </t>
  </si>
  <si>
    <t>Telšių girininkija</t>
  </si>
  <si>
    <t>Ubiškės girininkija I</t>
  </si>
  <si>
    <t>Ubiškės girininkija II</t>
  </si>
  <si>
    <t>Kulių girininkija I</t>
  </si>
  <si>
    <t>Kulių girininkija II</t>
  </si>
  <si>
    <t>Plungės girininkija</t>
  </si>
  <si>
    <t>Varnių girininkija</t>
  </si>
  <si>
    <t>Rietavo girininkija</t>
  </si>
  <si>
    <t>Tverų girininkija I</t>
  </si>
  <si>
    <t>Tverų girininkija II</t>
  </si>
  <si>
    <t>Girėnų girininkija</t>
  </si>
  <si>
    <t>Tenenių girininkija</t>
  </si>
  <si>
    <t>Telšių RP</t>
  </si>
  <si>
    <t>Platelių girininkija I</t>
  </si>
  <si>
    <t>Platelių girininkija II</t>
  </si>
  <si>
    <t>Telšių girininkija I</t>
  </si>
  <si>
    <t>Telšių girininkija II</t>
  </si>
  <si>
    <t>Kulių girininija II</t>
  </si>
  <si>
    <t>Tverų  girininkija I</t>
  </si>
  <si>
    <t>Tverų girininkija  II</t>
  </si>
  <si>
    <t>VĮ Valstybinių miškų urėdijos informacija apie planuojamus darbus 2026 metais</t>
  </si>
  <si>
    <t>2026 metais planuojami atlikti darbai</t>
  </si>
  <si>
    <t>Rangovais</t>
  </si>
  <si>
    <t>Savais darbininkais</t>
  </si>
  <si>
    <t>Pagal turimas (pratęsiamas) sutartis</t>
  </si>
  <si>
    <t>Planuojama nupirkti rangos paslaugų</t>
  </si>
  <si>
    <t>Darbų grupė</t>
  </si>
  <si>
    <t>Darbų pavadinimas</t>
  </si>
  <si>
    <t>Mato vienetas</t>
  </si>
  <si>
    <t>Bendras darbų kiekis</t>
  </si>
  <si>
    <t xml:space="preserve">Darbų kiekis </t>
  </si>
  <si>
    <t>Paslaugų baziniai įkainiai  - pagal paskutinį pirkimą 2025 m.</t>
  </si>
  <si>
    <t>Planuojamos išlaidos EUR (įskaitant kainų indeksavimą)</t>
  </si>
  <si>
    <t xml:space="preserve">Paslaugų baziniai įkainiai  - pagal paskutinį pirkimą 2025 m. </t>
  </si>
  <si>
    <t xml:space="preserve">Planuojamos išlaidos EUR </t>
  </si>
  <si>
    <t xml:space="preserve">Planuojamas nupirkti paslaugų kiekis + 15 proc. </t>
  </si>
  <si>
    <t>Paslaugų baziniai įkainiai</t>
  </si>
  <si>
    <t>Planuojamos išlaidos EUR, be PVM</t>
  </si>
  <si>
    <t>Želdavietės paruošimas</t>
  </si>
  <si>
    <t>Želdavietės paruošimas miško sodmenų sodinimui iškertant nepageidaujamus medžius, krūmus ir žolinę augmeniją</t>
  </si>
  <si>
    <t xml:space="preserve">Miško atkūrimas (medelių ir krūmų sodinimas) </t>
  </si>
  <si>
    <t xml:space="preserve">Miško sodmenų pasodinimas </t>
  </si>
  <si>
    <t>-</t>
  </si>
  <si>
    <t xml:space="preserve">Miško įveisimas (medelių ir krūmų sodinimas) </t>
  </si>
  <si>
    <t xml:space="preserve">Miško želdinių ar žėlinių atsodinimas </t>
  </si>
  <si>
    <t>Miško želdinių, žėlinių  priežiūra šalinant žabus ir žolinę augmeniją</t>
  </si>
  <si>
    <t xml:space="preserve">Jaunuolynų ugdymas </t>
  </si>
  <si>
    <t>Jaunuolynų ugdymas</t>
  </si>
  <si>
    <t>Želdinių, žėlinių apsauga nuo kanopinių žvėrių daromos žalos</t>
  </si>
  <si>
    <t xml:space="preserve">Želdinių, žėlinių apsauga nuo kanopinių žvėrių daromos žalos (repelentai tepami, purškiami ir kitos priemonės (vilna, lipni juosta ir kt.)) </t>
  </si>
  <si>
    <r>
      <t xml:space="preserve">Želdinių, žėlinių ir medelių </t>
    </r>
    <r>
      <rPr>
        <b/>
        <sz val="9"/>
        <color rgb="FF000000"/>
        <rFont val="Arial"/>
        <family val="2"/>
        <charset val="186"/>
      </rPr>
      <t>kamienų</t>
    </r>
    <r>
      <rPr>
        <sz val="9"/>
        <color rgb="FF000000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</si>
  <si>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tūkst. vnt</t>
  </si>
  <si>
    <t>Kitos miškininkystės paslaugos</t>
  </si>
  <si>
    <t>Retinimai</t>
  </si>
  <si>
    <t>Retinimai (iškertant tik nelikvidinį tūrį)</t>
  </si>
  <si>
    <t>Sanitarinė miškų apsauga</t>
  </si>
  <si>
    <t>%</t>
  </si>
  <si>
    <t>Gamtotvarkos darbai</t>
  </si>
  <si>
    <t xml:space="preserve">Atvirų vietų tvarkymas </t>
  </si>
  <si>
    <t>Atvirų vietų tvarkymas be biomasės išgabenimo</t>
  </si>
  <si>
    <t>Atvirų vietų tvarkymas su biomasės išgabenimu</t>
  </si>
  <si>
    <t>Pelkių augmenijos šalinimas</t>
  </si>
  <si>
    <t>Pelkių augmenijos šalinimas be biomasės išgabenimo</t>
  </si>
  <si>
    <t>Pelkių augmenijos šalinimas su biomasės išgabenimu</t>
  </si>
  <si>
    <t>Invazinių rūšių augalų naikinimas. Mechaniniu-rankiniu būdu</t>
  </si>
  <si>
    <t xml:space="preserve">Sosnovskio barščio naikinimas mechaniniu-rankiniu būdu </t>
  </si>
  <si>
    <t>Didžiosios ir kanadinės rykštenės naikinimas mechaniniu-rankiniu būdu</t>
  </si>
  <si>
    <t>Vėlyvosios ievos naikinimas mechaniniu-rankiniu būdu</t>
  </si>
  <si>
    <t xml:space="preserve">Invazinių rūšių augalų naikinimas, kai darbo pobūdis; be chemijos rankiniu būdu - invazinių medžių kirtimas </t>
  </si>
  <si>
    <t xml:space="preserve">Invazinių rūšių augalų naikinimas, kai darbo pobūdis; be chemijos rankiniu būdu - invazinių medžių ištraukimas </t>
  </si>
  <si>
    <t>Invazinių rūšių augalų naikinimas. Cheminiu būdu</t>
  </si>
  <si>
    <t>Sosnovskio barščio naikinimas cheminiu būdu - purškiant rankiniu purkštuvu</t>
  </si>
  <si>
    <t>Sosnovskio barščio naikinimas cheminiu būdu - purškiant rtraktoriniu purkštuvu</t>
  </si>
  <si>
    <t xml:space="preserve">Veisimosi vietų įrengimas </t>
  </si>
  <si>
    <t>Inkilų kėlimas miegapelėms ir šikšnosparniams</t>
  </si>
  <si>
    <t>darbo h</t>
  </si>
  <si>
    <t>Rekreacinių objektų tvarkymo ir priežiūros paslaugos</t>
  </si>
  <si>
    <t>Biologinės įvairovės palaikymo kirtimai</t>
  </si>
  <si>
    <t>Biologinės įvairovės palaikymo miško kirtimai be biomasės išgabenimo.</t>
  </si>
  <si>
    <t>Biologinės įvairovės palaikymo miško kirtimai Europos Bendrijos svarbos natūraliose buveinėse (be biomasės išgabenimo).</t>
  </si>
  <si>
    <t>Biologinės įvairovės palaikymo miško kirtimai su biomasės išgabenimu.</t>
  </si>
  <si>
    <t>Šiukšlių rinkimo paslaugos</t>
  </si>
  <si>
    <t>val</t>
  </si>
  <si>
    <t>VISO, Eur</t>
  </si>
  <si>
    <t xml:space="preserve">Miškininkystės paslaugų </t>
  </si>
  <si>
    <t>+30 proc.</t>
  </si>
  <si>
    <t>*3 m.</t>
  </si>
  <si>
    <t>su gamtotvarkos darbais</t>
  </si>
  <si>
    <r>
      <t xml:space="preserve">Želdinių, žėlinių ir medelių </t>
    </r>
    <r>
      <rPr>
        <b/>
        <sz val="11"/>
        <color indexed="8"/>
        <rFont val="Arial"/>
        <family val="2"/>
        <charset val="186"/>
      </rPr>
      <t>kamienų</t>
    </r>
    <r>
      <rPr>
        <sz val="11"/>
        <color indexed="8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</si>
  <si>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Invazinių rūšių augalų naikinimas</t>
  </si>
  <si>
    <t>Atžalų šalinimas</t>
  </si>
  <si>
    <t>Veisimosi vietų įrengimas</t>
  </si>
  <si>
    <t>1.</t>
  </si>
  <si>
    <t>6.</t>
  </si>
  <si>
    <t>7.</t>
  </si>
  <si>
    <t>8.</t>
  </si>
  <si>
    <t>9.</t>
  </si>
  <si>
    <t>10.</t>
  </si>
  <si>
    <t>11.</t>
  </si>
  <si>
    <t>12.</t>
  </si>
  <si>
    <t>Atvirų vietų tvarkymas</t>
  </si>
  <si>
    <t>val.</t>
  </si>
  <si>
    <t>1 POD</t>
  </si>
  <si>
    <t>2 POS</t>
  </si>
  <si>
    <t>3 POD</t>
  </si>
  <si>
    <t>4 POD</t>
  </si>
  <si>
    <t>5 POD</t>
  </si>
  <si>
    <t>6  POD</t>
  </si>
  <si>
    <t>7 POD</t>
  </si>
  <si>
    <t>8 POD</t>
  </si>
  <si>
    <t>9 POD</t>
  </si>
  <si>
    <t>10 POD</t>
  </si>
  <si>
    <t>11 POD</t>
  </si>
  <si>
    <t>12 POD</t>
  </si>
  <si>
    <t>13 POD</t>
  </si>
  <si>
    <t>14 POD</t>
  </si>
  <si>
    <t>15 POD</t>
  </si>
  <si>
    <t>16 POD</t>
  </si>
  <si>
    <t>17 POD</t>
  </si>
  <si>
    <t>18 POD</t>
  </si>
  <si>
    <t>19 POD</t>
  </si>
  <si>
    <t>20 POD</t>
  </si>
  <si>
    <t>21 POD</t>
  </si>
  <si>
    <t>22 POD</t>
  </si>
  <si>
    <t>23 POD</t>
  </si>
  <si>
    <t>24 POD</t>
  </si>
  <si>
    <t>25 POD</t>
  </si>
  <si>
    <t>26 POD</t>
  </si>
  <si>
    <t>27 POD</t>
  </si>
  <si>
    <t>28 POD</t>
  </si>
  <si>
    <t>29 POD</t>
  </si>
  <si>
    <t>30 POD</t>
  </si>
  <si>
    <t>31 POD</t>
  </si>
  <si>
    <t>32 POD</t>
  </si>
  <si>
    <t>33 POD</t>
  </si>
  <si>
    <t>34 POD</t>
  </si>
  <si>
    <t>35 POD</t>
  </si>
  <si>
    <t>36 POD</t>
  </si>
  <si>
    <t>37 POD</t>
  </si>
  <si>
    <t>38 POD</t>
  </si>
  <si>
    <t>39 POD</t>
  </si>
  <si>
    <t>40 POD</t>
  </si>
  <si>
    <t>41 POD</t>
  </si>
  <si>
    <t>42 POD</t>
  </si>
  <si>
    <t>43 POD</t>
  </si>
  <si>
    <t>44 POD</t>
  </si>
  <si>
    <t>45 POD</t>
  </si>
  <si>
    <t>46 POD</t>
  </si>
  <si>
    <t>47 POD</t>
  </si>
  <si>
    <t>48 POD</t>
  </si>
  <si>
    <t>49 POD</t>
  </si>
  <si>
    <t>50 POD</t>
  </si>
  <si>
    <t>51 POD</t>
  </si>
  <si>
    <t>52POD</t>
  </si>
  <si>
    <t>53 POD</t>
  </si>
  <si>
    <t>54 POD</t>
  </si>
  <si>
    <t>55 POD</t>
  </si>
  <si>
    <t>56 POD</t>
  </si>
  <si>
    <t>57 POD</t>
  </si>
  <si>
    <t>58 POD</t>
  </si>
  <si>
    <t>59 POD</t>
  </si>
  <si>
    <t>60 POD</t>
  </si>
  <si>
    <t>61 POD</t>
  </si>
  <si>
    <t>62 POD</t>
  </si>
  <si>
    <t>63 POD</t>
  </si>
  <si>
    <t>64 POD</t>
  </si>
  <si>
    <t>65 POD</t>
  </si>
  <si>
    <t>66 POD</t>
  </si>
  <si>
    <t>67 POD</t>
  </si>
  <si>
    <t>68 POD</t>
  </si>
  <si>
    <t>69 POD</t>
  </si>
  <si>
    <t>70 POD</t>
  </si>
  <si>
    <t>71 POD</t>
  </si>
  <si>
    <t>72 POD</t>
  </si>
  <si>
    <t>73 POD</t>
  </si>
  <si>
    <t>74  POD</t>
  </si>
  <si>
    <t>75 POD</t>
  </si>
  <si>
    <t>76 POD</t>
  </si>
  <si>
    <t>77 POD</t>
  </si>
  <si>
    <t>78 POD</t>
  </si>
  <si>
    <t>79 POD</t>
  </si>
  <si>
    <t>80 POD</t>
  </si>
  <si>
    <t>81 POD</t>
  </si>
  <si>
    <t>82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</si>
</sst>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 x14ac:knownFonts="1">
    <font>
      <sz val="11"/>
      <color theme="1"/>
      <name val="Calibri"/>
      <family val="2"/>
      <charset val="186"/>
      <scheme val="min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0" tint="-0.499984740745262"/>
      <name val="Arial"/>
      <family val="2"/>
      <charset val="186"/>
    </font>
    <font>
      <sz val="11"/>
      <color theme="0" tint="-0.499984740745262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 tint="0.499984740745262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 tint="0.499984740745262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11"/>
      <color theme="1"/>
      <name val="Arial"/>
      <family val="2"/>
      <charset val="1"/>
    </font>
    <font>
      <b/>
      <sz val="9"/>
      <color indexed="8"/>
      <name val="Arial"/>
      <family val="2"/>
      <charset val="186"/>
    </font>
    <font>
      <sz val="9"/>
      <color theme="0" tint="-0.499984740745262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indexed="8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FF0000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9"/>
      <color theme="1" tint="0.499984740745262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0" tint="-0.499984740745262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8"/>
      <color rgb="FFFFFFFF"/>
      <name val="Arial"/>
      <family val="2"/>
      <charset val="186"/>
    </font>
    <font>
      <sz val="18"/>
      <color rgb="FF000000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i/>
      <sz val="11"/>
      <color rgb="FFED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b/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ECD13"/>
        <bgColor indexed="64"/>
      </patternFill>
    </fill>
    <fill>
      <patternFill patternType="solid">
        <fgColor rgb="FFDFEDCC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2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justify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3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0" fontId="17" fillId="2" borderId="0" xfId="0" applyFont="1" applyFill="1"/>
    <xf numFmtId="0" fontId="12" fillId="0" borderId="15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right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5" fillId="0" borderId="15" xfId="0" applyFont="1" applyBorder="1"/>
    <xf numFmtId="0" fontId="15" fillId="0" borderId="33" xfId="0" applyFont="1" applyBorder="1"/>
    <xf numFmtId="0" fontId="10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0" fillId="0" borderId="2" xfId="0" applyFont="1" applyBorder="1"/>
    <xf numFmtId="0" fontId="20" fillId="0" borderId="2" xfId="0" applyFont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0" xfId="0" applyFont="1"/>
    <xf numFmtId="0" fontId="24" fillId="0" borderId="0" xfId="0" applyFont="1"/>
    <xf numFmtId="164" fontId="22" fillId="0" borderId="0" xfId="0" applyNumberFormat="1" applyFont="1" applyAlignment="1">
      <alignment horizontal="right"/>
    </xf>
    <xf numFmtId="2" fontId="23" fillId="0" borderId="0" xfId="0" applyNumberFormat="1" applyFont="1"/>
    <xf numFmtId="0" fontId="23" fillId="2" borderId="0" xfId="0" applyFont="1" applyFill="1"/>
    <xf numFmtId="2" fontId="23" fillId="2" borderId="0" xfId="0" applyNumberFormat="1" applyFont="1" applyFill="1"/>
    <xf numFmtId="2" fontId="27" fillId="2" borderId="49" xfId="0" applyNumberFormat="1" applyFont="1" applyFill="1" applyBorder="1"/>
    <xf numFmtId="2" fontId="27" fillId="2" borderId="50" xfId="0" applyNumberFormat="1" applyFont="1" applyFill="1" applyBorder="1"/>
    <xf numFmtId="0" fontId="23" fillId="0" borderId="50" xfId="0" applyFont="1" applyBorder="1"/>
    <xf numFmtId="0" fontId="27" fillId="0" borderId="51" xfId="0" applyFont="1" applyBorder="1"/>
    <xf numFmtId="0" fontId="27" fillId="0" borderId="0" xfId="0" applyFont="1"/>
    <xf numFmtId="0" fontId="27" fillId="0" borderId="53" xfId="0" applyFont="1" applyBorder="1"/>
    <xf numFmtId="0" fontId="27" fillId="0" borderId="54" xfId="0" applyFont="1" applyBorder="1"/>
    <xf numFmtId="0" fontId="23" fillId="0" borderId="54" xfId="0" applyFont="1" applyBorder="1"/>
    <xf numFmtId="2" fontId="27" fillId="0" borderId="49" xfId="0" applyNumberFormat="1" applyFont="1" applyBorder="1"/>
    <xf numFmtId="2" fontId="27" fillId="0" borderId="50" xfId="0" applyNumberFormat="1" applyFont="1" applyBorder="1"/>
    <xf numFmtId="0" fontId="27" fillId="0" borderId="50" xfId="0" applyFont="1" applyBorder="1"/>
    <xf numFmtId="0" fontId="23" fillId="0" borderId="51" xfId="0" applyFont="1" applyBorder="1"/>
    <xf numFmtId="164" fontId="27" fillId="0" borderId="0" xfId="0" applyNumberFormat="1" applyFont="1" applyAlignment="1">
      <alignment horizontal="right"/>
    </xf>
    <xf numFmtId="0" fontId="23" fillId="2" borderId="51" xfId="0" applyFont="1" applyFill="1" applyBorder="1"/>
    <xf numFmtId="0" fontId="23" fillId="2" borderId="52" xfId="0" applyFont="1" applyFill="1" applyBorder="1"/>
    <xf numFmtId="2" fontId="23" fillId="2" borderId="52" xfId="0" applyNumberFormat="1" applyFont="1" applyFill="1" applyBorder="1"/>
    <xf numFmtId="0" fontId="23" fillId="0" borderId="53" xfId="0" applyFont="1" applyBorder="1"/>
    <xf numFmtId="0" fontId="23" fillId="0" borderId="55" xfId="0" applyFont="1" applyBorder="1"/>
    <xf numFmtId="164" fontId="30" fillId="0" borderId="0" xfId="0" applyNumberFormat="1" applyFont="1" applyAlignment="1">
      <alignment horizontal="right"/>
    </xf>
    <xf numFmtId="2" fontId="26" fillId="0" borderId="40" xfId="0" applyNumberFormat="1" applyFont="1" applyBorder="1" applyAlignment="1">
      <alignment horizontal="left" vertical="center"/>
    </xf>
    <xf numFmtId="2" fontId="25" fillId="0" borderId="1" xfId="0" applyNumberFormat="1" applyFont="1" applyBorder="1" applyAlignment="1">
      <alignment horizontal="left" vertical="center"/>
    </xf>
    <xf numFmtId="0" fontId="13" fillId="0" borderId="15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19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8" fillId="0" borderId="18" xfId="0" applyFont="1" applyBorder="1" applyAlignment="1">
      <alignment horizontal="justify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9" fillId="0" borderId="16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64" fontId="3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24" fillId="0" borderId="15" xfId="0" applyFont="1" applyBorder="1" applyAlignment="1">
      <alignment vertical="center"/>
    </xf>
    <xf numFmtId="0" fontId="24" fillId="0" borderId="15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17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19" fillId="0" borderId="17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/>
    </xf>
    <xf numFmtId="2" fontId="19" fillId="0" borderId="38" xfId="0" applyNumberFormat="1" applyFont="1" applyBorder="1" applyAlignment="1">
      <alignment horizontal="left" vertical="center"/>
    </xf>
    <xf numFmtId="2" fontId="19" fillId="0" borderId="47" xfId="0" applyNumberFormat="1" applyFont="1" applyBorder="1" applyAlignment="1">
      <alignment horizontal="left" vertical="center"/>
    </xf>
    <xf numFmtId="2" fontId="19" fillId="0" borderId="1" xfId="0" applyNumberFormat="1" applyFont="1" applyBorder="1" applyAlignment="1">
      <alignment horizontal="left" vertical="center"/>
    </xf>
    <xf numFmtId="2" fontId="19" fillId="0" borderId="48" xfId="0" applyNumberFormat="1" applyFont="1" applyBorder="1" applyAlignment="1">
      <alignment horizontal="left" vertical="center"/>
    </xf>
    <xf numFmtId="2" fontId="19" fillId="0" borderId="40" xfId="0" applyNumberFormat="1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wrapText="1"/>
    </xf>
    <xf numFmtId="2" fontId="19" fillId="0" borderId="5" xfId="0" applyNumberFormat="1" applyFont="1" applyBorder="1" applyAlignment="1">
      <alignment horizontal="left" vertical="center"/>
    </xf>
    <xf numFmtId="2" fontId="19" fillId="0" borderId="15" xfId="0" applyNumberFormat="1" applyFont="1" applyBorder="1" applyAlignment="1">
      <alignment horizontal="left" vertical="center"/>
    </xf>
    <xf numFmtId="2" fontId="19" fillId="0" borderId="17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2" fontId="15" fillId="0" borderId="10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35" fillId="5" borderId="61" xfId="0" applyFont="1" applyFill="1" applyBorder="1" applyAlignment="1">
      <alignment readingOrder="1"/>
    </xf>
    <xf numFmtId="0" fontId="36" fillId="6" borderId="62" xfId="0" applyFont="1" applyFill="1" applyBorder="1" applyAlignment="1">
      <alignment readingOrder="1"/>
    </xf>
    <xf numFmtId="0" fontId="26" fillId="0" borderId="15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3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 wrapText="1"/>
    </xf>
    <xf numFmtId="0" fontId="38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34" fillId="0" borderId="2" xfId="0" applyFont="1" applyBorder="1" applyAlignment="1">
      <alignment horizontal="center" textRotation="90" wrapText="1"/>
    </xf>
    <xf numFmtId="0" fontId="18" fillId="0" borderId="16" xfId="0" applyFont="1" applyBorder="1" applyAlignment="1">
      <alignment horizontal="justify" vertical="center" wrapText="1"/>
    </xf>
    <xf numFmtId="0" fontId="40" fillId="0" borderId="15" xfId="0" applyFont="1" applyBorder="1" applyAlignment="1">
      <alignment vertical="center" wrapText="1"/>
    </xf>
    <xf numFmtId="0" fontId="42" fillId="0" borderId="15" xfId="0" applyFont="1" applyBorder="1" applyAlignment="1">
      <alignment horizontal="justify" vertical="center" wrapText="1"/>
    </xf>
    <xf numFmtId="0" fontId="43" fillId="0" borderId="15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1" fontId="44" fillId="0" borderId="0" xfId="0" applyNumberFormat="1" applyFont="1"/>
    <xf numFmtId="0" fontId="44" fillId="0" borderId="0" xfId="0" applyFont="1"/>
    <xf numFmtId="0" fontId="45" fillId="0" borderId="0" xfId="0" applyFont="1"/>
    <xf numFmtId="4" fontId="45" fillId="0" borderId="0" xfId="0" applyNumberFormat="1" applyFont="1"/>
    <xf numFmtId="3" fontId="45" fillId="0" borderId="0" xfId="0" applyNumberFormat="1" applyFont="1"/>
    <xf numFmtId="0" fontId="31" fillId="0" borderId="2" xfId="0" applyFont="1" applyBorder="1" applyAlignment="1">
      <alignment horizontal="center" textRotation="90" wrapText="1"/>
    </xf>
    <xf numFmtId="0" fontId="38" fillId="0" borderId="0" xfId="0" applyFont="1" applyAlignment="1">
      <alignment horizontal="center"/>
    </xf>
    <xf numFmtId="4" fontId="0" fillId="0" borderId="0" xfId="0" applyNumberFormat="1"/>
    <xf numFmtId="0" fontId="46" fillId="0" borderId="0" xfId="0" applyFont="1" applyAlignment="1">
      <alignment horizontal="left"/>
    </xf>
    <xf numFmtId="0" fontId="47" fillId="0" borderId="0" xfId="0" applyFont="1"/>
    <xf numFmtId="0" fontId="34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4" fillId="0" borderId="2" xfId="0" applyFont="1" applyBorder="1" applyAlignment="1">
      <alignment vertical="center" wrapText="1"/>
    </xf>
    <xf numFmtId="164" fontId="34" fillId="0" borderId="0" xfId="0" applyNumberFormat="1" applyFont="1" applyAlignment="1">
      <alignment horizontal="center" vertical="center"/>
    </xf>
    <xf numFmtId="0" fontId="33" fillId="0" borderId="2" xfId="0" applyFont="1" applyBorder="1" applyAlignment="1">
      <alignment horizontal="justify" vertical="center" wrapText="1"/>
    </xf>
    <xf numFmtId="0" fontId="33" fillId="0" borderId="0" xfId="0" applyFont="1" applyAlignment="1">
      <alignment horizontal="justify" vertical="center" wrapText="1"/>
    </xf>
    <xf numFmtId="2" fontId="34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1" xfId="0" applyFont="1" applyBorder="1" applyAlignment="1">
      <alignment horizontal="center" textRotation="90" wrapText="1"/>
    </xf>
    <xf numFmtId="0" fontId="31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2" fontId="19" fillId="0" borderId="23" xfId="0" applyNumberFormat="1" applyFont="1" applyBorder="1" applyAlignment="1">
      <alignment horizontal="left" vertical="center"/>
    </xf>
    <xf numFmtId="2" fontId="19" fillId="0" borderId="57" xfId="0" applyNumberFormat="1" applyFont="1" applyBorder="1" applyAlignment="1">
      <alignment horizontal="left" vertical="center"/>
    </xf>
    <xf numFmtId="2" fontId="19" fillId="0" borderId="58" xfId="0" applyNumberFormat="1" applyFont="1" applyBorder="1" applyAlignment="1">
      <alignment horizontal="left" vertical="center"/>
    </xf>
    <xf numFmtId="2" fontId="19" fillId="0" borderId="59" xfId="0" applyNumberFormat="1" applyFont="1" applyBorder="1" applyAlignment="1">
      <alignment horizontal="left" vertical="center"/>
    </xf>
    <xf numFmtId="2" fontId="19" fillId="2" borderId="5" xfId="0" applyNumberFormat="1" applyFont="1" applyFill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2" fontId="19" fillId="0" borderId="37" xfId="0" applyNumberFormat="1" applyFont="1" applyBorder="1" applyAlignment="1">
      <alignment horizontal="left" vertical="center"/>
    </xf>
    <xf numFmtId="2" fontId="19" fillId="0" borderId="21" xfId="0" applyNumberFormat="1" applyFont="1" applyBorder="1" applyAlignment="1">
      <alignment horizontal="left" vertical="center"/>
    </xf>
    <xf numFmtId="2" fontId="19" fillId="0" borderId="56" xfId="0" applyNumberFormat="1" applyFont="1" applyBorder="1" applyAlignment="1">
      <alignment horizontal="left" vertical="center"/>
    </xf>
    <xf numFmtId="2" fontId="19" fillId="0" borderId="41" xfId="0" applyNumberFormat="1" applyFont="1" applyBorder="1" applyAlignment="1">
      <alignment horizontal="lef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19" fillId="0" borderId="33" xfId="0" applyNumberFormat="1" applyFont="1" applyBorder="1" applyAlignment="1">
      <alignment horizontal="left" vertical="center"/>
    </xf>
    <xf numFmtId="2" fontId="19" fillId="0" borderId="10" xfId="0" applyNumberFormat="1" applyFont="1" applyBorder="1" applyAlignment="1">
      <alignment horizontal="left" vertical="center"/>
    </xf>
    <xf numFmtId="2" fontId="19" fillId="0" borderId="11" xfId="0" applyNumberFormat="1" applyFont="1" applyBorder="1" applyAlignment="1">
      <alignment horizontal="left" vertical="center"/>
    </xf>
    <xf numFmtId="2" fontId="19" fillId="0" borderId="35" xfId="0" applyNumberFormat="1" applyFont="1" applyBorder="1" applyAlignment="1">
      <alignment horizontal="left" vertical="center"/>
    </xf>
    <xf numFmtId="2" fontId="19" fillId="2" borderId="15" xfId="0" applyNumberFormat="1" applyFont="1" applyFill="1" applyBorder="1" applyAlignment="1">
      <alignment horizontal="left" vertical="center"/>
    </xf>
    <xf numFmtId="2" fontId="19" fillId="0" borderId="12" xfId="0" applyNumberFormat="1" applyFont="1" applyBorder="1" applyAlignment="1">
      <alignment horizontal="left" vertical="center"/>
    </xf>
    <xf numFmtId="2" fontId="19" fillId="0" borderId="13" xfId="0" applyNumberFormat="1" applyFont="1" applyBorder="1" applyAlignment="1">
      <alignment horizontal="left" vertical="center"/>
    </xf>
    <xf numFmtId="2" fontId="19" fillId="0" borderId="14" xfId="0" applyNumberFormat="1" applyFont="1" applyBorder="1" applyAlignment="1">
      <alignment horizontal="left" vertical="center"/>
    </xf>
    <xf numFmtId="2" fontId="19" fillId="0" borderId="7" xfId="0" applyNumberFormat="1" applyFont="1" applyBorder="1" applyAlignment="1">
      <alignment horizontal="left" vertical="center"/>
    </xf>
    <xf numFmtId="2" fontId="19" fillId="0" borderId="8" xfId="0" applyNumberFormat="1" applyFont="1" applyBorder="1" applyAlignment="1">
      <alignment horizontal="left" vertical="center"/>
    </xf>
    <xf numFmtId="2" fontId="19" fillId="0" borderId="9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164" fontId="18" fillId="0" borderId="2" xfId="0" applyNumberFormat="1" applyFont="1" applyBorder="1" applyAlignment="1">
      <alignment horizontal="center" vertical="center"/>
    </xf>
    <xf numFmtId="164" fontId="18" fillId="0" borderId="36" xfId="0" applyNumberFormat="1" applyFont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/>
    </xf>
    <xf numFmtId="164" fontId="18" fillId="0" borderId="15" xfId="0" applyNumberFormat="1" applyFont="1" applyBorder="1" applyAlignment="1">
      <alignment horizontal="center" vertical="center"/>
    </xf>
    <xf numFmtId="164" fontId="18" fillId="0" borderId="17" xfId="0" applyNumberFormat="1" applyFont="1" applyBorder="1" applyAlignment="1">
      <alignment horizontal="center" vertical="center"/>
    </xf>
    <xf numFmtId="164" fontId="18" fillId="0" borderId="37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textRotation="90"/>
    </xf>
    <xf numFmtId="0" fontId="34" fillId="0" borderId="0" xfId="0" applyFont="1" applyAlignment="1">
      <alignment horizontal="center" vertical="center" textRotation="90" wrapText="1"/>
    </xf>
    <xf numFmtId="0" fontId="40" fillId="0" borderId="15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textRotation="90" wrapText="1"/>
    </xf>
    <xf numFmtId="0" fontId="34" fillId="0" borderId="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7" fillId="2" borderId="0" xfId="0" applyFont="1" applyFill="1" applyAlignment="1">
      <alignment horizontal="left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textRotation="90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2" fontId="28" fillId="0" borderId="46" xfId="0" applyNumberFormat="1" applyFont="1" applyBorder="1" applyAlignment="1">
      <alignment horizontal="center" vertical="center" textRotation="180" wrapText="1"/>
    </xf>
    <xf numFmtId="2" fontId="28" fillId="0" borderId="52" xfId="0" applyNumberFormat="1" applyFont="1" applyBorder="1" applyAlignment="1">
      <alignment horizontal="center" vertical="center" textRotation="180" wrapText="1"/>
    </xf>
    <xf numFmtId="2" fontId="28" fillId="0" borderId="55" xfId="0" applyNumberFormat="1" applyFont="1" applyBorder="1" applyAlignment="1">
      <alignment horizontal="center" vertical="center" textRotation="180" wrapText="1"/>
    </xf>
    <xf numFmtId="0" fontId="29" fillId="0" borderId="46" xfId="0" applyFont="1" applyBorder="1" applyAlignment="1">
      <alignment horizontal="center" vertical="center" textRotation="180" wrapText="1"/>
    </xf>
    <xf numFmtId="0" fontId="29" fillId="0" borderId="52" xfId="0" applyFont="1" applyBorder="1" applyAlignment="1">
      <alignment horizontal="center" vertical="center" textRotation="180" wrapText="1"/>
    </xf>
    <xf numFmtId="0" fontId="29" fillId="0" borderId="55" xfId="0" applyFont="1" applyBorder="1" applyAlignment="1">
      <alignment horizontal="center" vertical="center" textRotation="180" wrapText="1"/>
    </xf>
    <xf numFmtId="0" fontId="19" fillId="0" borderId="15" xfId="0" applyFont="1" applyBorder="1" applyAlignment="1">
      <alignment horizontal="left" vertical="center" wrapText="1"/>
    </xf>
    <xf numFmtId="0" fontId="19" fillId="0" borderId="6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textRotation="90" wrapText="1"/>
    </xf>
    <xf numFmtId="0" fontId="11" fillId="0" borderId="3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33" fillId="0" borderId="2" xfId="0" applyNumberFormat="1" applyFont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18" fillId="0" borderId="36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1" fontId="18" fillId="0" borderId="33" xfId="0" applyNumberFormat="1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/>
    </xf>
    <xf numFmtId="1" fontId="18" fillId="0" borderId="20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textRotation="90" wrapText="1"/>
    </xf>
    <xf numFmtId="0" fontId="31" fillId="0" borderId="2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31" fillId="0" borderId="2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horizontal="center" textRotation="90" wrapText="1"/>
    </xf>
    <xf numFmtId="0" fontId="34" fillId="0" borderId="2" xfId="0" applyFont="1" applyFill="1" applyBorder="1" applyAlignment="1">
      <alignment horizontal="center" textRotation="90"/>
    </xf>
    <xf numFmtId="0" fontId="26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2" fontId="32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26" fillId="0" borderId="2" xfId="0" applyFont="1" applyFill="1" applyBorder="1" applyAlignment="1">
      <alignment horizontal="center" textRotation="90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justify" vertical="center" wrapText="1"/>
    </xf>
    <xf numFmtId="0" fontId="31" fillId="0" borderId="15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textRotation="90" wrapText="1"/>
    </xf>
    <xf numFmtId="0" fontId="18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textRotation="90" wrapText="1"/>
    </xf>
    <xf numFmtId="0" fontId="34" fillId="0" borderId="2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3" fontId="33" fillId="0" borderId="2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justify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0" fillId="0" borderId="0" xfId="0" applyFill="1" applyAlignment="1">
      <alignment horizontal="center"/>
    </xf>
    <xf numFmtId="1" fontId="33" fillId="0" borderId="2" xfId="0" applyNumberFormat="1" applyFont="1" applyFill="1" applyBorder="1" applyAlignment="1">
      <alignment horizontal="center" wrapText="1"/>
    </xf>
    <xf numFmtId="1" fontId="33" fillId="0" borderId="2" xfId="0" applyNumberFormat="1" applyFont="1" applyFill="1" applyBorder="1" applyAlignment="1">
      <alignment horizontal="center"/>
    </xf>
    <xf numFmtId="1" fontId="33" fillId="0" borderId="19" xfId="0" applyNumberFormat="1" applyFont="1" applyFill="1" applyBorder="1" applyAlignment="1">
      <alignment horizontal="center" wrapText="1"/>
    </xf>
    <xf numFmtId="1" fontId="33" fillId="0" borderId="18" xfId="0" applyNumberFormat="1" applyFont="1" applyFill="1" applyBorder="1" applyAlignment="1">
      <alignment horizontal="center"/>
    </xf>
    <xf numFmtId="1" fontId="33" fillId="0" borderId="16" xfId="0" applyNumberFormat="1" applyFont="1" applyFill="1" applyBorder="1" applyAlignment="1">
      <alignment horizontal="center"/>
    </xf>
    <xf numFmtId="1" fontId="33" fillId="0" borderId="38" xfId="0" applyNumberFormat="1" applyFont="1" applyFill="1" applyBorder="1" applyAlignment="1">
      <alignment horizontal="center" wrapText="1"/>
    </xf>
    <xf numFmtId="1" fontId="33" fillId="0" borderId="38" xfId="0" applyNumberFormat="1" applyFont="1" applyFill="1" applyBorder="1" applyAlignment="1">
      <alignment horizontal="center"/>
    </xf>
    <xf numFmtId="1" fontId="33" fillId="0" borderId="1" xfId="0" applyNumberFormat="1" applyFont="1" applyFill="1" applyBorder="1" applyAlignment="1">
      <alignment horizontal="center"/>
    </xf>
    <xf numFmtId="1" fontId="33" fillId="0" borderId="40" xfId="0" applyNumberFormat="1" applyFont="1" applyFill="1" applyBorder="1" applyAlignment="1">
      <alignment horizontal="center"/>
    </xf>
    <xf numFmtId="164" fontId="32" fillId="0" borderId="0" xfId="0" applyNumberFormat="1" applyFont="1" applyAlignment="1">
      <alignment horizontal="left" vertical="center"/>
    </xf>
    <xf numFmtId="1" fontId="33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6516-5636-4183-B13F-5CE5BBAE4A32}">
  <sheetPr>
    <tabColor theme="5" tint="0.59999389629810485"/>
  </sheetPr>
  <dimension ref="A1:D37"/>
  <sheetViews>
    <sheetView workbookViewId="0">
      <selection activeCell="H25" sqref="H25"/>
    </sheetView>
  </sheetViews>
  <sheetFormatPr defaultRowHeight="14.4" x14ac:dyDescent="0.3"/>
  <cols>
    <col min="1" max="1" width="40.88671875" customWidth="1"/>
    <col min="2" max="2" width="18.6640625" style="185" customWidth="1"/>
    <col min="4" max="4" width="11" customWidth="1"/>
  </cols>
  <sheetData>
    <row r="1" spans="1:4" ht="79.5" customHeight="1" x14ac:dyDescent="0.3">
      <c r="A1" s="179" t="s">
        <v>0</v>
      </c>
      <c r="B1" s="185">
        <v>1</v>
      </c>
    </row>
    <row r="2" spans="1:4" x14ac:dyDescent="0.3">
      <c r="A2" s="167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Kuršėnų!D12+Kuršėnų!E12+Kuršėnų!F12+Kuršėnų!G12+Kuršėnų!H12+Kuršėnų!I12+#REF!+#REF!+#REF!+#REF!+#REF!+#REF!+#REF!+Mažeikių!D12+Mažeikių!E12+Mažeikių!F12+Mažeikių!G12+Mažeikių!H12+Mažeikių!I12+#REF!+#REF!+#REF!+#REF!+#REF!+#REF!+Panevėžio!D12+#REF!+Radviliškio!D12+Radviliškio!E12+Radviliškio!F12+Radviliškio!G12+Radviliškio!H12+Radviliškio!I12+Radviliškio!J12+#REF!+#REF!+#REF!+#REF!+#REF!+#REF!+#REF!+#REF!+#REF!+#REF!+#REF!+#REF!+#REF!+#REF!+#REF!+#REF!+#REF!+#REF!+#REF!+#REF!+#REF!+#REF!+#REF!+#REF!+#REF!+#REF!+#REF!+#REF!+#REF!+#REF!+#REF!+#REF!+#REF!+Telšių!D12+Telšių!E12+Telšių!F12+Telšių!G12+Telšių!H12+Telšių!I12+Telšių!J12+Telšių!K12+Telšių!L12+Telšių!M12+Telšių!N12+Telšių!O12+Telšių!P12+Telšių!Q12+Telšių!R12+#REF!+#REF!+#REF!+#REF!+#REF!+#REF!+#REF!+#REF!+#REF!+#REF!+#REF!+#REF!+#REF!+#REF!+#REF!+#REF!</f>
        <v>#REF!</v>
      </c>
      <c r="B2" s="186">
        <v>4175984.6</v>
      </c>
      <c r="D2" s="190" t="e">
        <f>+B2-A2</f>
        <v>#REF!</v>
      </c>
    </row>
    <row r="5" spans="1:4" x14ac:dyDescent="0.3">
      <c r="A5" s="269" t="s">
        <v>1</v>
      </c>
      <c r="B5" s="185">
        <v>2</v>
      </c>
    </row>
    <row r="6" spans="1:4" x14ac:dyDescent="0.3">
      <c r="A6" s="269"/>
    </row>
    <row r="7" spans="1:4" x14ac:dyDescent="0.3">
      <c r="A7" s="167" t="e">
        <f>+#REF!+#REF!+Mažeikių!D19+#REF!+#REF!+#REF!</f>
        <v>#REF!</v>
      </c>
      <c r="B7" s="187">
        <v>34743</v>
      </c>
    </row>
    <row r="10" spans="1:4" x14ac:dyDescent="0.3">
      <c r="A10" s="267" t="s">
        <v>2</v>
      </c>
      <c r="B10" s="185">
        <v>3</v>
      </c>
    </row>
    <row r="11" spans="1:4" x14ac:dyDescent="0.3">
      <c r="A11" s="267"/>
    </row>
    <row r="12" spans="1:4" x14ac:dyDescent="0.3">
      <c r="A12" s="167" t="e">
        <f>+#REF!+#REF!+#REF!+#REF!+#REF!+#REF!+#REF!+#REF!+#REF!+#REF!+#REF!+#REF!+#REF!+#REF!+#REF!+#REF!+#REF!+#REF!+#REF!+#REF!+#REF!+#REF!+#REF!+#REF!+#REF!+#REF!+#REF!+#REF!+#REF!+#REF!+#REF!+#REF!+#REF!+#REF!+#REF!+#REF!+#REF!+#REF!+#REF!+#REF!+#REF!+#REF!+Kuršėnų!D21+Kuršėnų!E21+Kuršėnų!F21+Kuršėnų!G21+Kuršėnų!H21+Kuršėnų!I21+Kuršėnų!J21+Kuršėnų!K21+Kuršėnų!L21+Kuršėnų!M21+#REF!+#REF!+#REF!+#REF!+#REF!+#REF!+#REF!+#REF!+#REF!+Mažeikių!D28+Mažeikių!E28+Mažeikių!F28+Mažeikių!G28+Mažeikių!H28+Mažeikių!I28+Mažeikių!J28+Mažeikių!K28+Mažeikių!L28+#REF!+#REF!+#REF!+#REF!+#REF!+#REF!+Panevėžio!D21+#REF!+#REF!+#REF!+#REF!+Radviliškio!D21+Radviliškio!E21+Radviliškio!F21+Radviliškio!G21+Radviliškio!H21+Radviliškio!I21+Radviliškio!J21+Radviliškio!K21+Radviliškio!L21+#REF!+#REF!+#REF!+#REF!+#REF!+#REF!+#REF!+#REF!+#REF!+#REF!+#REF!+#REF!+#REF!+#REF!+#REF!+#REF!+#REF!+#REF!+#REF!+#REF!+#REF!+#REF!+#REF!+#REF!+#REF!+#REF!+Telšių!D21+Telšių!E21+Telšių!F21+Telšių!G21+Telšių!H21+Telšių!I21+Telšių!J21+Telšių!K21+Telšių!L21+Telšių!M21+Telšių!N21+Telšių!O21+Telšių!P21+Telšių!Q21+Telšių!R21+#REF!+#REF!+#REF!+#REF!+#REF!+#REF!+#REF!+#REF!+#REF!+#REF!+#REF!+#REF!+#REF!+#REF!+#REF!+#REF!+#REF!+#REF!+#REF!+#REF!+#REF!+#REF!+#REF!+#REF!</f>
        <v>#REF!</v>
      </c>
      <c r="B12" s="186">
        <v>4182318.02</v>
      </c>
      <c r="D12" s="190" t="e">
        <f>+B12-A12</f>
        <v>#REF!</v>
      </c>
    </row>
    <row r="15" spans="1:4" x14ac:dyDescent="0.3">
      <c r="A15" s="267" t="s">
        <v>3</v>
      </c>
      <c r="B15" s="185">
        <v>4</v>
      </c>
    </row>
    <row r="16" spans="1:4" x14ac:dyDescent="0.3">
      <c r="A16" s="267"/>
    </row>
    <row r="17" spans="1:2" x14ac:dyDescent="0.3">
      <c r="A17" s="167" t="e">
        <f>+#REF!+#REF!+#REF!+#REF!+#REF!+#REF!+#REF!+#REF!+Kuršėnų!D28+#REF!+#REF!+#REF!+Panevėžio!D28+#REF!+Radviliškio!D28+#REF!+#REF!+#REF!+#REF!+#REF!+#REF!+#REF!+#REF!+Telšių!D28+#REF!+#REF!</f>
        <v>#REF!</v>
      </c>
      <c r="B17" s="186">
        <v>288085.7</v>
      </c>
    </row>
    <row r="20" spans="1:2" x14ac:dyDescent="0.3">
      <c r="A20" s="267" t="s">
        <v>4</v>
      </c>
      <c r="B20" s="185">
        <v>5</v>
      </c>
    </row>
    <row r="21" spans="1:2" x14ac:dyDescent="0.3">
      <c r="A21" s="267"/>
    </row>
    <row r="22" spans="1:2" x14ac:dyDescent="0.3">
      <c r="A22" s="180" t="s">
        <v>5</v>
      </c>
    </row>
    <row r="23" spans="1:2" x14ac:dyDescent="0.3">
      <c r="A23" s="167" t="e">
        <f>+#REF!+Kuršėnų!D35+#REF!+#REF!+#REF!+#REF!+#REF!+#REF!+#REF!+#REF!+#REF!+#REF!+#REF!</f>
        <v>#REF!</v>
      </c>
      <c r="B23" s="187">
        <v>31650</v>
      </c>
    </row>
    <row r="25" spans="1:2" x14ac:dyDescent="0.3">
      <c r="A25" s="267" t="s">
        <v>6</v>
      </c>
      <c r="B25" s="185">
        <v>6</v>
      </c>
    </row>
    <row r="26" spans="1:2" x14ac:dyDescent="0.3">
      <c r="A26" s="267"/>
    </row>
    <row r="27" spans="1:2" x14ac:dyDescent="0.3">
      <c r="A27" s="181" t="s">
        <v>7</v>
      </c>
    </row>
    <row r="28" spans="1:2" x14ac:dyDescent="0.3">
      <c r="A28" s="167" t="e">
        <f>+#REF!+#REF!+#REF!+Telšių!D37</f>
        <v>#REF!</v>
      </c>
      <c r="B28" s="187">
        <v>52650</v>
      </c>
    </row>
    <row r="30" spans="1:2" x14ac:dyDescent="0.3">
      <c r="A30" s="267" t="s">
        <v>8</v>
      </c>
      <c r="B30" s="185">
        <v>7</v>
      </c>
    </row>
    <row r="31" spans="1:2" x14ac:dyDescent="0.3">
      <c r="A31" s="268"/>
    </row>
    <row r="32" spans="1:2" x14ac:dyDescent="0.3">
      <c r="A32" s="182" t="s">
        <v>9</v>
      </c>
    </row>
    <row r="33" spans="1:2" x14ac:dyDescent="0.3">
      <c r="A33" s="167" t="e">
        <f>+#REF!+#REF!+#REF!</f>
        <v>#REF!</v>
      </c>
      <c r="B33" s="187">
        <v>137200</v>
      </c>
    </row>
    <row r="36" spans="1:2" x14ac:dyDescent="0.3">
      <c r="A36" s="183" t="e">
        <f>(A33+A28+A23+A17+A12+A7+A2)</f>
        <v>#REF!</v>
      </c>
      <c r="B36" s="187">
        <v>8902631</v>
      </c>
    </row>
    <row r="37" spans="1:2" x14ac:dyDescent="0.3">
      <c r="A37" s="184" t="e">
        <f>+A36*3*1.3</f>
        <v>#REF!</v>
      </c>
      <c r="B37" s="186">
        <v>34720263.149999999</v>
      </c>
    </row>
  </sheetData>
  <mergeCells count="6">
    <mergeCell ref="A15:A16"/>
    <mergeCell ref="A20:A21"/>
    <mergeCell ref="A25:A26"/>
    <mergeCell ref="A30:A31"/>
    <mergeCell ref="A5:A6"/>
    <mergeCell ref="A10:A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B781-4E17-4F3C-9F83-A36F22AE0ECC}">
  <dimension ref="A1:U59"/>
  <sheetViews>
    <sheetView topLeftCell="B36" workbookViewId="0">
      <selection activeCell="J29" sqref="J7:J29"/>
    </sheetView>
  </sheetViews>
  <sheetFormatPr defaultColWidth="9.109375" defaultRowHeight="14.4" x14ac:dyDescent="0.3"/>
  <cols>
    <col min="1" max="1" width="21.6640625" bestFit="1" customWidth="1"/>
    <col min="2" max="2" width="80.88671875" customWidth="1"/>
    <col min="3" max="11" width="13.88671875" customWidth="1"/>
    <col min="12" max="12" width="12.44140625" customWidth="1"/>
    <col min="13" max="16" width="12" customWidth="1"/>
    <col min="21" max="21" width="21.6640625" bestFit="1" customWidth="1"/>
  </cols>
  <sheetData>
    <row r="1" spans="1:21" x14ac:dyDescent="0.3">
      <c r="A1" s="296" t="s">
        <v>112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63"/>
    </row>
    <row r="2" spans="1:21" x14ac:dyDescent="0.3">
      <c r="A2" s="65"/>
      <c r="B2" s="65"/>
      <c r="C2" s="65"/>
      <c r="D2" s="297"/>
      <c r="E2" s="297"/>
      <c r="F2" s="297"/>
      <c r="G2" s="297"/>
      <c r="H2" s="297"/>
      <c r="I2" s="297"/>
      <c r="J2" s="297"/>
      <c r="K2" s="297"/>
      <c r="L2" s="63"/>
    </row>
    <row r="3" spans="1:21" ht="15" customHeight="1" x14ac:dyDescent="0.3">
      <c r="A3" s="128"/>
      <c r="B3" s="128"/>
      <c r="C3" s="129"/>
      <c r="D3" s="298" t="s">
        <v>113</v>
      </c>
      <c r="E3" s="298"/>
      <c r="F3" s="298"/>
      <c r="G3" s="298"/>
      <c r="H3" s="298"/>
      <c r="I3" s="298"/>
      <c r="J3" s="298"/>
      <c r="K3" s="298"/>
      <c r="L3" s="63"/>
    </row>
    <row r="4" spans="1:21" ht="15" customHeight="1" x14ac:dyDescent="0.3">
      <c r="A4" s="132"/>
      <c r="B4" s="132"/>
      <c r="C4" s="130"/>
      <c r="D4" s="129"/>
      <c r="E4" s="299" t="s">
        <v>114</v>
      </c>
      <c r="F4" s="300"/>
      <c r="G4" s="300"/>
      <c r="H4" s="301"/>
      <c r="I4" s="301"/>
      <c r="J4" s="302"/>
      <c r="K4" s="298" t="s">
        <v>115</v>
      </c>
      <c r="L4" s="63"/>
    </row>
    <row r="5" spans="1:21" x14ac:dyDescent="0.3">
      <c r="A5" s="133"/>
      <c r="B5" s="133"/>
      <c r="C5" s="131"/>
      <c r="D5" s="163"/>
      <c r="E5" s="303" t="s">
        <v>116</v>
      </c>
      <c r="F5" s="304"/>
      <c r="G5" s="305"/>
      <c r="H5" s="306" t="s">
        <v>117</v>
      </c>
      <c r="I5" s="307"/>
      <c r="J5" s="307"/>
      <c r="K5" s="298"/>
      <c r="L5" s="63"/>
    </row>
    <row r="6" spans="1:21" ht="66.599999999999994" x14ac:dyDescent="0.3">
      <c r="A6" s="217" t="s">
        <v>118</v>
      </c>
      <c r="B6" s="217" t="s">
        <v>119</v>
      </c>
      <c r="C6" s="105" t="s">
        <v>120</v>
      </c>
      <c r="D6" s="129" t="s">
        <v>121</v>
      </c>
      <c r="E6" s="218" t="s">
        <v>122</v>
      </c>
      <c r="F6" s="104" t="s">
        <v>123</v>
      </c>
      <c r="G6" s="219" t="s">
        <v>124</v>
      </c>
      <c r="H6" s="220" t="s">
        <v>122</v>
      </c>
      <c r="I6" s="104" t="s">
        <v>125</v>
      </c>
      <c r="J6" s="104" t="s">
        <v>126</v>
      </c>
      <c r="K6" s="104" t="s">
        <v>122</v>
      </c>
      <c r="L6" s="63"/>
      <c r="N6" s="154" t="s">
        <v>127</v>
      </c>
      <c r="O6" s="152" t="s">
        <v>128</v>
      </c>
      <c r="P6" s="155" t="s">
        <v>129</v>
      </c>
    </row>
    <row r="7" spans="1:21" ht="22.8" x14ac:dyDescent="0.4">
      <c r="A7" s="283" t="s">
        <v>130</v>
      </c>
      <c r="B7" s="146" t="s">
        <v>131</v>
      </c>
      <c r="C7" s="146" t="s">
        <v>15</v>
      </c>
      <c r="D7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7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7" s="138">
        <v>301</v>
      </c>
      <c r="G7" s="139" t="e">
        <f>+E7*F7</f>
        <v>#REF!</v>
      </c>
      <c r="H7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7" s="138">
        <v>301</v>
      </c>
      <c r="J7" s="138" t="e">
        <f>+H7*I7</f>
        <v>#REF!</v>
      </c>
      <c r="K7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7" s="66" t="e">
        <f>+D7-E7-K7-H7</f>
        <v>#REF!</v>
      </c>
      <c r="N7" s="156" t="e">
        <f>+H7*115/100</f>
        <v>#REF!</v>
      </c>
      <c r="O7" s="153">
        <v>301</v>
      </c>
      <c r="P7" s="157" t="e">
        <f>+N7*O7</f>
        <v>#REF!</v>
      </c>
      <c r="U7" s="159"/>
    </row>
    <row r="8" spans="1:21" ht="22.8" x14ac:dyDescent="0.4">
      <c r="A8" s="284"/>
      <c r="B8" s="222" t="s">
        <v>24</v>
      </c>
      <c r="C8" s="222" t="s">
        <v>15</v>
      </c>
      <c r="D8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8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8" s="138">
        <v>111</v>
      </c>
      <c r="G8" s="139" t="e">
        <f t="shared" ref="G8:G49" si="0">+E8*F8</f>
        <v>#REF!</v>
      </c>
      <c r="H8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8" s="138">
        <v>111</v>
      </c>
      <c r="J8" s="138" t="e">
        <f t="shared" ref="J8:J34" si="1">+H8*I8</f>
        <v>#REF!</v>
      </c>
      <c r="K8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8" s="66" t="e">
        <f t="shared" ref="L8:L49" si="2">+D8-E8-K8-H8</f>
        <v>#REF!</v>
      </c>
      <c r="N8" s="156" t="e">
        <f t="shared" ref="N8:N49" si="3">+H8*115/100</f>
        <v>#REF!</v>
      </c>
      <c r="O8" s="153">
        <v>111</v>
      </c>
      <c r="P8" s="157" t="e">
        <f t="shared" ref="P8:P49" si="4">+N8*O8</f>
        <v>#REF!</v>
      </c>
      <c r="U8" s="160"/>
    </row>
    <row r="9" spans="1:21" x14ac:dyDescent="0.3">
      <c r="A9" s="282" t="s">
        <v>132</v>
      </c>
      <c r="B9" s="222" t="s">
        <v>133</v>
      </c>
      <c r="C9" s="222" t="s">
        <v>15</v>
      </c>
      <c r="D9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9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9" s="138" t="s">
        <v>134</v>
      </c>
      <c r="G9" s="139"/>
      <c r="H9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9" s="138" t="s">
        <v>134</v>
      </c>
      <c r="J9" s="138"/>
      <c r="K9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9" s="66" t="e">
        <f t="shared" si="2"/>
        <v>#REF!</v>
      </c>
      <c r="N9" s="156" t="e">
        <f t="shared" si="3"/>
        <v>#REF!</v>
      </c>
      <c r="O9" s="153" t="s">
        <v>134</v>
      </c>
      <c r="P9" s="157"/>
    </row>
    <row r="10" spans="1:21" x14ac:dyDescent="0.3">
      <c r="A10" s="284"/>
      <c r="B10" s="222" t="s">
        <v>133</v>
      </c>
      <c r="C10" s="222" t="s">
        <v>27</v>
      </c>
      <c r="D10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10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10" s="138">
        <v>178</v>
      </c>
      <c r="G10" s="139" t="e">
        <f t="shared" si="0"/>
        <v>#REF!</v>
      </c>
      <c r="H10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10" s="138">
        <v>178</v>
      </c>
      <c r="J10" s="138" t="e">
        <f t="shared" si="1"/>
        <v>#REF!</v>
      </c>
      <c r="K10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10" s="66" t="e">
        <f t="shared" si="2"/>
        <v>#REF!</v>
      </c>
      <c r="N10" s="156" t="e">
        <f t="shared" si="3"/>
        <v>#REF!</v>
      </c>
      <c r="O10" s="153">
        <v>178</v>
      </c>
      <c r="P10" s="157" t="e">
        <f t="shared" si="4"/>
        <v>#REF!</v>
      </c>
    </row>
    <row r="11" spans="1:21" x14ac:dyDescent="0.3">
      <c r="A11" s="282" t="s">
        <v>135</v>
      </c>
      <c r="B11" s="222" t="s">
        <v>133</v>
      </c>
      <c r="C11" s="222" t="s">
        <v>15</v>
      </c>
      <c r="D11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11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11" s="138" t="s">
        <v>134</v>
      </c>
      <c r="G11" s="139"/>
      <c r="H11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11" s="138" t="s">
        <v>134</v>
      </c>
      <c r="J11" s="138"/>
      <c r="K11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11" s="66" t="e">
        <f t="shared" si="2"/>
        <v>#REF!</v>
      </c>
      <c r="N11" s="156" t="e">
        <f t="shared" si="3"/>
        <v>#REF!</v>
      </c>
      <c r="O11" s="153" t="s">
        <v>134</v>
      </c>
      <c r="P11" s="157"/>
    </row>
    <row r="12" spans="1:21" x14ac:dyDescent="0.3">
      <c r="A12" s="284"/>
      <c r="B12" s="222" t="s">
        <v>133</v>
      </c>
      <c r="C12" s="222" t="s">
        <v>27</v>
      </c>
      <c r="D12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12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12" s="138">
        <v>178</v>
      </c>
      <c r="G12" s="139" t="e">
        <f t="shared" si="0"/>
        <v>#REF!</v>
      </c>
      <c r="H12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12" s="138">
        <v>178</v>
      </c>
      <c r="J12" s="138" t="e">
        <f t="shared" si="1"/>
        <v>#REF!</v>
      </c>
      <c r="K12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12" s="66" t="e">
        <f t="shared" si="2"/>
        <v>#REF!</v>
      </c>
      <c r="N12" s="156" t="e">
        <f t="shared" si="3"/>
        <v>#REF!</v>
      </c>
      <c r="O12" s="153">
        <v>178</v>
      </c>
      <c r="P12" s="157" t="e">
        <f t="shared" si="4"/>
        <v>#REF!</v>
      </c>
    </row>
    <row r="13" spans="1:21" x14ac:dyDescent="0.3">
      <c r="A13" s="282" t="s">
        <v>136</v>
      </c>
      <c r="B13" s="222" t="s">
        <v>133</v>
      </c>
      <c r="C13" s="222" t="s">
        <v>15</v>
      </c>
      <c r="D13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13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13" s="138" t="s">
        <v>134</v>
      </c>
      <c r="G13" s="139"/>
      <c r="H13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13" s="138" t="s">
        <v>134</v>
      </c>
      <c r="J13" s="138"/>
      <c r="K13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13" s="66" t="e">
        <f t="shared" si="2"/>
        <v>#REF!</v>
      </c>
      <c r="N13" s="156" t="e">
        <f t="shared" si="3"/>
        <v>#REF!</v>
      </c>
      <c r="O13" s="153" t="s">
        <v>134</v>
      </c>
      <c r="P13" s="157"/>
    </row>
    <row r="14" spans="1:21" x14ac:dyDescent="0.3">
      <c r="A14" s="284"/>
      <c r="B14" s="222" t="s">
        <v>133</v>
      </c>
      <c r="C14" s="222" t="s">
        <v>27</v>
      </c>
      <c r="D14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14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14" s="138">
        <v>178</v>
      </c>
      <c r="G14" s="139" t="e">
        <f t="shared" si="0"/>
        <v>#REF!</v>
      </c>
      <c r="H14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14" s="138">
        <v>178</v>
      </c>
      <c r="J14" s="138" t="e">
        <f t="shared" si="1"/>
        <v>#REF!</v>
      </c>
      <c r="K14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14" s="66" t="e">
        <f t="shared" si="2"/>
        <v>#REF!</v>
      </c>
      <c r="N14" s="156" t="e">
        <f t="shared" si="3"/>
        <v>#REF!</v>
      </c>
      <c r="O14" s="153">
        <v>178</v>
      </c>
      <c r="P14" s="157" t="e">
        <f t="shared" si="4"/>
        <v>#REF!</v>
      </c>
    </row>
    <row r="15" spans="1:21" ht="34.200000000000003" x14ac:dyDescent="0.3">
      <c r="A15" s="194" t="s">
        <v>137</v>
      </c>
      <c r="B15" s="194" t="s">
        <v>137</v>
      </c>
      <c r="C15" s="222" t="s">
        <v>15</v>
      </c>
      <c r="D15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15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15" s="138">
        <v>263</v>
      </c>
      <c r="G15" s="139" t="e">
        <f t="shared" si="0"/>
        <v>#REF!</v>
      </c>
      <c r="H15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15" s="138">
        <v>263</v>
      </c>
      <c r="J15" s="138" t="e">
        <f t="shared" si="1"/>
        <v>#REF!</v>
      </c>
      <c r="K15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15" s="66" t="e">
        <f t="shared" si="2"/>
        <v>#REF!</v>
      </c>
      <c r="N15" s="156" t="e">
        <f t="shared" si="3"/>
        <v>#REF!</v>
      </c>
      <c r="O15" s="153">
        <v>263</v>
      </c>
      <c r="P15" s="157" t="e">
        <f t="shared" si="4"/>
        <v>#REF!</v>
      </c>
    </row>
    <row r="16" spans="1:21" x14ac:dyDescent="0.3">
      <c r="A16" s="222" t="s">
        <v>138</v>
      </c>
      <c r="B16" s="222" t="s">
        <v>139</v>
      </c>
      <c r="C16" s="222" t="s">
        <v>15</v>
      </c>
      <c r="D16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16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16" s="138">
        <v>299</v>
      </c>
      <c r="G16" s="139" t="e">
        <f t="shared" si="0"/>
        <v>#REF!</v>
      </c>
      <c r="H16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16" s="138">
        <v>299</v>
      </c>
      <c r="J16" s="138" t="e">
        <f t="shared" si="1"/>
        <v>#REF!</v>
      </c>
      <c r="K16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16" s="66" t="e">
        <f t="shared" si="2"/>
        <v>#REF!</v>
      </c>
      <c r="N16" s="156" t="e">
        <f t="shared" si="3"/>
        <v>#REF!</v>
      </c>
      <c r="O16" s="153">
        <v>299</v>
      </c>
      <c r="P16" s="157" t="e">
        <f t="shared" si="4"/>
        <v>#REF!</v>
      </c>
    </row>
    <row r="17" spans="1:16" ht="22.8" x14ac:dyDescent="0.3">
      <c r="A17" s="282" t="s">
        <v>140</v>
      </c>
      <c r="B17" s="222" t="s">
        <v>141</v>
      </c>
      <c r="C17" s="222" t="s">
        <v>27</v>
      </c>
      <c r="D17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17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17" s="138">
        <v>27</v>
      </c>
      <c r="G17" s="139" t="e">
        <f t="shared" si="0"/>
        <v>#REF!</v>
      </c>
      <c r="H17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17" s="138">
        <v>27</v>
      </c>
      <c r="J17" s="138" t="e">
        <f t="shared" si="1"/>
        <v>#REF!</v>
      </c>
      <c r="K17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17" s="66" t="e">
        <f t="shared" si="2"/>
        <v>#REF!</v>
      </c>
      <c r="N17" s="156" t="e">
        <f t="shared" si="3"/>
        <v>#REF!</v>
      </c>
      <c r="O17" s="153">
        <v>27</v>
      </c>
      <c r="P17" s="157" t="e">
        <f t="shared" si="4"/>
        <v>#REF!</v>
      </c>
    </row>
    <row r="18" spans="1:16" ht="23.4" x14ac:dyDescent="0.3">
      <c r="A18" s="283"/>
      <c r="B18" s="222" t="s">
        <v>142</v>
      </c>
      <c r="C18" s="222" t="s">
        <v>143</v>
      </c>
      <c r="D18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18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18" s="138">
        <v>390</v>
      </c>
      <c r="G18" s="139" t="e">
        <f t="shared" si="0"/>
        <v>#REF!</v>
      </c>
      <c r="H18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18" s="138">
        <v>390</v>
      </c>
      <c r="J18" s="138" t="e">
        <f t="shared" si="1"/>
        <v>#REF!</v>
      </c>
      <c r="K18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18" s="66" t="e">
        <f t="shared" si="2"/>
        <v>#REF!</v>
      </c>
      <c r="N18" s="156" t="e">
        <f t="shared" si="3"/>
        <v>#REF!</v>
      </c>
      <c r="O18" s="153">
        <v>390</v>
      </c>
      <c r="P18" s="157" t="e">
        <f t="shared" si="4"/>
        <v>#REF!</v>
      </c>
    </row>
    <row r="19" spans="1:16" x14ac:dyDescent="0.3">
      <c r="A19" s="284"/>
      <c r="B19" s="222" t="s">
        <v>3</v>
      </c>
      <c r="C19" s="222" t="s">
        <v>32</v>
      </c>
      <c r="D19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19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19" s="138">
        <v>1.85</v>
      </c>
      <c r="G19" s="139" t="e">
        <f t="shared" si="0"/>
        <v>#REF!</v>
      </c>
      <c r="H19" s="89" t="e">
        <f>+#REF!+#REF!+#REF!+Telšių!#REF!+#REF!+#REF!+#REF!+#REF!+#REF!+#REF!+#REF!+Radviliškio!#REF!+#REF!+Panevėžio!#REF!+#REF!+Mažeikių!#REF!+Kuršėnų!#REF!+#REF!+#REF!+#REF!+#REF!+#REF!+#REF!+#REF!+#REF!</f>
        <v>#REF!</v>
      </c>
      <c r="I19" s="138">
        <v>1.85</v>
      </c>
      <c r="J19" s="138" t="e">
        <f t="shared" si="1"/>
        <v>#REF!</v>
      </c>
      <c r="K19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19" s="66" t="e">
        <f t="shared" si="2"/>
        <v>#REF!</v>
      </c>
      <c r="N19" s="156" t="e">
        <f t="shared" si="3"/>
        <v>#REF!</v>
      </c>
      <c r="O19" s="153">
        <v>1.85</v>
      </c>
      <c r="P19" s="157" t="e">
        <f t="shared" si="4"/>
        <v>#REF!</v>
      </c>
    </row>
    <row r="20" spans="1:16" ht="22.8" x14ac:dyDescent="0.3">
      <c r="A20" s="222" t="s">
        <v>19</v>
      </c>
      <c r="B20" s="222" t="s">
        <v>19</v>
      </c>
      <c r="C20" s="222" t="s">
        <v>15</v>
      </c>
      <c r="D20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20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20" s="138">
        <v>301</v>
      </c>
      <c r="G20" s="139" t="e">
        <f t="shared" si="0"/>
        <v>#REF!</v>
      </c>
      <c r="H20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20" s="138">
        <v>301</v>
      </c>
      <c r="J20" s="138" t="e">
        <f t="shared" si="1"/>
        <v>#REF!</v>
      </c>
      <c r="K20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20" s="66" t="e">
        <f t="shared" si="2"/>
        <v>#REF!</v>
      </c>
      <c r="N20" s="156" t="e">
        <f t="shared" si="3"/>
        <v>#REF!</v>
      </c>
      <c r="O20" s="153">
        <v>301</v>
      </c>
      <c r="P20" s="157" t="e">
        <f t="shared" si="4"/>
        <v>#REF!</v>
      </c>
    </row>
    <row r="21" spans="1:16" x14ac:dyDescent="0.3">
      <c r="A21" s="118" t="s">
        <v>20</v>
      </c>
      <c r="B21" s="118" t="s">
        <v>20</v>
      </c>
      <c r="C21" s="222" t="s">
        <v>21</v>
      </c>
      <c r="D21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21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21" s="138">
        <v>53</v>
      </c>
      <c r="G21" s="139" t="e">
        <f t="shared" si="0"/>
        <v>#REF!</v>
      </c>
      <c r="H21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21" s="138">
        <v>53</v>
      </c>
      <c r="J21" s="138" t="e">
        <f t="shared" si="1"/>
        <v>#REF!</v>
      </c>
      <c r="K21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21" s="66" t="e">
        <f t="shared" si="2"/>
        <v>#REF!</v>
      </c>
      <c r="N21" s="156" t="e">
        <f t="shared" si="3"/>
        <v>#REF!</v>
      </c>
      <c r="O21" s="153">
        <v>53</v>
      </c>
      <c r="P21" s="157" t="e">
        <f t="shared" si="4"/>
        <v>#REF!</v>
      </c>
    </row>
    <row r="22" spans="1:16" ht="22.8" x14ac:dyDescent="0.3">
      <c r="A22" s="222" t="s">
        <v>41</v>
      </c>
      <c r="B22" s="118" t="s">
        <v>41</v>
      </c>
      <c r="C22" s="222" t="s">
        <v>21</v>
      </c>
      <c r="D22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22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22" s="138">
        <v>126</v>
      </c>
      <c r="G22" s="139" t="e">
        <f t="shared" si="0"/>
        <v>#REF!</v>
      </c>
      <c r="H22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22" s="138">
        <v>126</v>
      </c>
      <c r="J22" s="138" t="e">
        <f t="shared" si="1"/>
        <v>#REF!</v>
      </c>
      <c r="K22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22" s="66" t="e">
        <f t="shared" si="2"/>
        <v>#REF!</v>
      </c>
      <c r="N22" s="156" t="e">
        <f t="shared" si="3"/>
        <v>#REF!</v>
      </c>
      <c r="O22" s="153">
        <v>126</v>
      </c>
      <c r="P22" s="157" t="e">
        <f t="shared" si="4"/>
        <v>#REF!</v>
      </c>
    </row>
    <row r="23" spans="1:16" ht="22.8" x14ac:dyDescent="0.3">
      <c r="A23" s="222" t="s">
        <v>144</v>
      </c>
      <c r="B23" s="194" t="s">
        <v>34</v>
      </c>
      <c r="C23" s="194" t="s">
        <v>21</v>
      </c>
      <c r="D23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23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23" s="138">
        <v>1.5</v>
      </c>
      <c r="G23" s="139" t="e">
        <f t="shared" si="0"/>
        <v>#REF!</v>
      </c>
      <c r="H23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23" s="138">
        <v>1.5</v>
      </c>
      <c r="J23" s="138" t="e">
        <f t="shared" si="1"/>
        <v>#REF!</v>
      </c>
      <c r="K23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23" s="66" t="e">
        <f t="shared" si="2"/>
        <v>#REF!</v>
      </c>
      <c r="N23" s="156" t="e">
        <f t="shared" si="3"/>
        <v>#REF!</v>
      </c>
      <c r="O23" s="153">
        <v>1.5</v>
      </c>
      <c r="P23" s="157" t="e">
        <f t="shared" si="4"/>
        <v>#REF!</v>
      </c>
    </row>
    <row r="24" spans="1:16" x14ac:dyDescent="0.3">
      <c r="A24" s="222" t="s">
        <v>145</v>
      </c>
      <c r="B24" s="118" t="s">
        <v>146</v>
      </c>
      <c r="C24" s="118" t="s">
        <v>15</v>
      </c>
      <c r="D24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24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24" s="138">
        <v>299</v>
      </c>
      <c r="G24" s="139" t="e">
        <f t="shared" si="0"/>
        <v>#REF!</v>
      </c>
      <c r="H24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24" s="138">
        <v>299</v>
      </c>
      <c r="J24" s="138" t="e">
        <f t="shared" si="1"/>
        <v>#REF!</v>
      </c>
      <c r="K24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24" s="66" t="e">
        <f t="shared" si="2"/>
        <v>#REF!</v>
      </c>
      <c r="N24" s="156" t="e">
        <f t="shared" si="3"/>
        <v>#REF!</v>
      </c>
      <c r="O24" s="153">
        <v>299</v>
      </c>
      <c r="P24" s="157" t="e">
        <f t="shared" si="4"/>
        <v>#REF!</v>
      </c>
    </row>
    <row r="25" spans="1:16" x14ac:dyDescent="0.3">
      <c r="A25" s="120" t="s">
        <v>147</v>
      </c>
      <c r="B25" s="120" t="s">
        <v>7</v>
      </c>
      <c r="C25" s="93" t="s">
        <v>148</v>
      </c>
      <c r="D25" s="223" t="e">
        <f>+#REF!+#REF!+#REF!+#REF!+#REF!+#REF!+#REF!+#REF!+Kuršėnų!#REF!+Mažeikių!#REF!+#REF!+Panevėžio!#REF!+#REF!+Radviliškio!#REF!+#REF!+#REF!+#REF!+#REF!+#REF!+#REF!+#REF!+Telšių!#REF!+#REF!+#REF!+#REF!</f>
        <v>#REF!</v>
      </c>
      <c r="E25" s="224" t="e">
        <f>+#REF!+#REF!+#REF!+Telšių!#REF!+#REF!+#REF!+#REF!+#REF!+#REF!+#REF!+#REF!+Radviliškio!#REF!+#REF!+Panevėžio!#REF!+#REF!+Mažeikių!#REF!+Kuršėnų!#REF!+#REF!+#REF!+#REF!+#REF!+#REF!+#REF!+#REF!+#REF!</f>
        <v>#REF!</v>
      </c>
      <c r="F25" s="148" t="s">
        <v>134</v>
      </c>
      <c r="G25" s="225"/>
      <c r="H25" s="226" t="e">
        <f>+#REF!+#REF!+#REF!+Telšių!#REF!+#REF!+#REF!+#REF!+#REF!+#REF!+#REF!+#REF!+Radviliškio!#REF!+#REF!+Panevėžio!#REF!+#REF!+Mažeikių!#REF!+Kuršėnų!#REF!+#REF!+#REF!+#REF!+#REF!+#REF!+#REF!+#REF!+#REF!</f>
        <v>#REF!</v>
      </c>
      <c r="I25" s="148" t="s">
        <v>134</v>
      </c>
      <c r="J25" s="148"/>
      <c r="K25" s="227" t="e">
        <f>+#REF!+#REF!+#REF!+Telšių!#REF!+#REF!+#REF!+#REF!+#REF!+#REF!+#REF!+#REF!+Radviliškio!#REF!+#REF!+Panevėžio!#REF!+#REF!+Mažeikių!#REF!+Kuršėnų!#REF!+#REF!+#REF!+#REF!+#REF!+#REF!+#REF!+#REF!+#REF!</f>
        <v>#REF!</v>
      </c>
      <c r="L25" s="88" t="e">
        <f t="shared" si="2"/>
        <v>#REF!</v>
      </c>
      <c r="N25" s="156" t="e">
        <f t="shared" si="3"/>
        <v>#REF!</v>
      </c>
      <c r="O25" s="153" t="s">
        <v>134</v>
      </c>
      <c r="P25" s="157"/>
    </row>
    <row r="26" spans="1:16" x14ac:dyDescent="0.3">
      <c r="A26" s="134" t="s">
        <v>147</v>
      </c>
      <c r="B26" s="134" t="s">
        <v>7</v>
      </c>
      <c r="C26" s="228" t="s">
        <v>36</v>
      </c>
      <c r="D26" s="229"/>
      <c r="E26" s="230"/>
      <c r="F26" s="150"/>
      <c r="G26" s="231"/>
      <c r="H26" s="232" t="e">
        <f>+#REF!+#REF!+#REF!+Telšių!#REF!+#REF!+#REF!+#REF!+#REF!+#REF!+#REF!+#REF!+Radviliškio!#REF!+#REF!+Panevėžio!#REF!+#REF!+Mažeikių!#REF!+Kuršėnų!#REF!+#REF!+#REF!+#REF!+#REF!+#REF!+#REF!+#REF!+#REF!</f>
        <v>#REF!</v>
      </c>
      <c r="I26" s="150">
        <v>0.55000000000000004</v>
      </c>
      <c r="J26" s="150" t="e">
        <f>+I26*H26</f>
        <v>#REF!</v>
      </c>
      <c r="K26" s="233"/>
      <c r="L26" s="82"/>
      <c r="N26" s="156" t="e">
        <f t="shared" si="3"/>
        <v>#REF!</v>
      </c>
      <c r="O26" s="153">
        <v>0.55000000000000004</v>
      </c>
      <c r="P26" s="157" t="e">
        <f t="shared" si="4"/>
        <v>#REF!</v>
      </c>
    </row>
    <row r="27" spans="1:16" x14ac:dyDescent="0.3">
      <c r="A27" s="120" t="s">
        <v>8</v>
      </c>
      <c r="B27" s="120" t="s">
        <v>9</v>
      </c>
      <c r="C27" s="93" t="s">
        <v>148</v>
      </c>
      <c r="D27" s="234" t="e">
        <f>+#REF!+#REF!+#REF!+#REF!+#REF!+#REF!+#REF!+#REF!+Kuršėnų!#REF!+Mažeikių!#REF!+#REF!+Panevėžio!#REF!+#REF!+Radviliškio!#REF!+#REF!+#REF!+#REF!+#REF!+#REF!+#REF!+#REF!+Telšių!#REF!+#REF!+#REF!+#REF!</f>
        <v>#REF!</v>
      </c>
      <c r="E27" s="235" t="e">
        <f>+#REF!+#REF!+#REF!+Telšių!#REF!+#REF!+#REF!+#REF!+#REF!+#REF!+#REF!+#REF!+Radviliškio!#REF!+#REF!+Panevėžio!#REF!+#REF!+Mažeikių!#REF!+Kuršėnų!#REF!+#REF!+#REF!+#REF!+#REF!+#REF!+#REF!+#REF!+#REF!</f>
        <v>#REF!</v>
      </c>
      <c r="F27" s="149" t="s">
        <v>134</v>
      </c>
      <c r="G27" s="236"/>
      <c r="H27" s="237" t="e">
        <f>+#REF!+#REF!+#REF!+Telšių!#REF!+#REF!+#REF!+#REF!+#REF!+#REF!+#REF!+#REF!+Radviliškio!#REF!+#REF!+Panevėžio!#REF!+#REF!+Mažeikių!#REF!+Kuršėnų!#REF!+#REF!+#REF!+#REF!+#REF!+#REF!+#REF!+#REF!+#REF!</f>
        <v>#REF!</v>
      </c>
      <c r="I27" s="149" t="s">
        <v>134</v>
      </c>
      <c r="J27" s="149"/>
      <c r="K27" s="238" t="e">
        <f>+#REF!+#REF!+#REF!+Telšių!#REF!+#REF!+#REF!+#REF!+#REF!+#REF!+#REF!+#REF!+Radviliškio!#REF!+#REF!+Panevėžio!#REF!+#REF!+Mažeikių!#REF!+Kuršėnų!#REF!+#REF!+#REF!+#REF!+#REF!+#REF!+#REF!+#REF!+#REF!</f>
        <v>#REF!</v>
      </c>
      <c r="L27" s="88" t="e">
        <f t="shared" si="2"/>
        <v>#REF!</v>
      </c>
      <c r="N27" s="156" t="e">
        <f t="shared" si="3"/>
        <v>#REF!</v>
      </c>
      <c r="O27" s="153" t="s">
        <v>134</v>
      </c>
      <c r="P27" s="157"/>
    </row>
    <row r="28" spans="1:16" x14ac:dyDescent="0.3">
      <c r="A28" s="120" t="s">
        <v>8</v>
      </c>
      <c r="B28" s="120" t="s">
        <v>9</v>
      </c>
      <c r="C28" s="93" t="s">
        <v>15</v>
      </c>
      <c r="D28" s="234"/>
      <c r="E28" s="235"/>
      <c r="F28" s="149"/>
      <c r="G28" s="236"/>
      <c r="H28" s="237" t="e">
        <f>+#REF!+#REF!+#REF!+Telšių!#REF!+#REF!+#REF!+#REF!+#REF!+#REF!+#REF!+#REF!+Radviliškio!#REF!+#REF!+Panevėžio!#REF!+#REF!+Mažeikių!#REF!+Kuršėnų!#REF!+#REF!+#REF!+#REF!+#REF!+#REF!+#REF!+#REF!+#REF!</f>
        <v>#REF!</v>
      </c>
      <c r="I28" s="149">
        <v>245</v>
      </c>
      <c r="J28" s="149" t="e">
        <f>+H28*I28</f>
        <v>#REF!</v>
      </c>
      <c r="K28" s="238"/>
      <c r="L28" s="82"/>
      <c r="N28" s="156" t="e">
        <f t="shared" si="3"/>
        <v>#REF!</v>
      </c>
      <c r="O28" s="153">
        <v>245</v>
      </c>
      <c r="P28" s="157" t="e">
        <f t="shared" si="4"/>
        <v>#REF!</v>
      </c>
    </row>
    <row r="29" spans="1:16" x14ac:dyDescent="0.3">
      <c r="A29" s="120" t="s">
        <v>8</v>
      </c>
      <c r="B29" s="120" t="s">
        <v>16</v>
      </c>
      <c r="C29" s="93" t="s">
        <v>15</v>
      </c>
      <c r="D29" s="234" t="e">
        <f>+#REF!+#REF!+#REF!+#REF!+#REF!+#REF!+#REF!+#REF!+Kuršėnų!#REF!+Mažeikių!#REF!+#REF!+Panevėžio!#REF!+#REF!+Radviliškio!#REF!+#REF!+#REF!+#REF!+#REF!+#REF!+#REF!+#REF!+Telšių!#REF!+#REF!+#REF!+#REF!</f>
        <v>#REF!</v>
      </c>
      <c r="E29" s="239" t="e">
        <f>+#REF!+#REF!+#REF!+Telšių!#REF!+#REF!+#REF!+#REF!+#REF!+#REF!+#REF!+#REF!+Radviliškio!#REF!+#REF!+Panevėžio!#REF!+#REF!+Mažeikių!#REF!+Kuršėnų!#REF!+#REF!+#REF!+#REF!+#REF!+#REF!+#REF!+#REF!+#REF!</f>
        <v>#REF!</v>
      </c>
      <c r="F29" s="240">
        <v>301</v>
      </c>
      <c r="G29" s="241" t="e">
        <f t="shared" si="0"/>
        <v>#REF!</v>
      </c>
      <c r="H29" s="237" t="e">
        <f>+#REF!+#REF!+#REF!+Telšių!#REF!+#REF!+#REF!+#REF!+#REF!+#REF!+#REF!+#REF!+Radviliškio!#REF!+#REF!+Panevėžio!#REF!+#REF!+Mažeikių!#REF!+Kuršėnų!#REF!+#REF!+#REF!+#REF!+#REF!+#REF!+#REF!+#REF!+#REF!</f>
        <v>#REF!</v>
      </c>
      <c r="I29" s="149">
        <v>301</v>
      </c>
      <c r="J29" s="149" t="e">
        <f t="shared" si="1"/>
        <v>#REF!</v>
      </c>
      <c r="K29" s="238" t="e">
        <f>+#REF!+#REF!+#REF!+Telšių!#REF!+#REF!+#REF!+#REF!+#REF!+#REF!+#REF!+#REF!+Radviliškio!#REF!+#REF!+Panevėžio!#REF!+#REF!+Mažeikių!#REF!+Kuršėnų!#REF!+#REF!+#REF!+#REF!+#REF!+#REF!+#REF!+#REF!+#REF!</f>
        <v>#REF!</v>
      </c>
      <c r="L29" s="66" t="e">
        <f t="shared" si="2"/>
        <v>#REF!</v>
      </c>
      <c r="N29" s="156" t="e">
        <f t="shared" si="3"/>
        <v>#REF!</v>
      </c>
      <c r="O29" s="153">
        <v>301</v>
      </c>
      <c r="P29" s="157" t="e">
        <f t="shared" si="4"/>
        <v>#REF!</v>
      </c>
    </row>
    <row r="30" spans="1:16" x14ac:dyDescent="0.3">
      <c r="A30" s="161" t="s">
        <v>149</v>
      </c>
      <c r="B30" s="161"/>
      <c r="C30" s="161"/>
      <c r="D30" s="161"/>
      <c r="E30" s="162"/>
      <c r="F30" s="162"/>
      <c r="G30" s="162"/>
      <c r="H30" s="161"/>
      <c r="I30" s="161"/>
      <c r="J30" s="161"/>
      <c r="K30" s="161"/>
      <c r="L30" s="66">
        <f t="shared" si="2"/>
        <v>0</v>
      </c>
      <c r="N30" s="156">
        <f t="shared" si="3"/>
        <v>0</v>
      </c>
      <c r="O30" s="158"/>
      <c r="P30" s="157">
        <f t="shared" si="4"/>
        <v>0</v>
      </c>
    </row>
    <row r="31" spans="1:16" x14ac:dyDescent="0.3">
      <c r="A31" s="291" t="s">
        <v>150</v>
      </c>
      <c r="B31" s="93" t="s">
        <v>151</v>
      </c>
      <c r="C31" s="93" t="s">
        <v>15</v>
      </c>
      <c r="D31" s="234" t="e">
        <f>+#REF!+#REF!+#REF!+#REF!+#REF!+#REF!+#REF!+#REF!+Kuršėnų!#REF!+Mažeikių!#REF!+#REF!+Panevėžio!#REF!+#REF!+Radviliškio!#REF!+#REF!+#REF!+#REF!+#REF!+#REF!+#REF!+#REF!+Telšių!#REF!+#REF!+#REF!+#REF!</f>
        <v>#REF!</v>
      </c>
      <c r="E31" s="242" t="e">
        <f>+#REF!+#REF!+#REF!+Telšių!#REF!+#REF!+#REF!+#REF!+#REF!+#REF!+#REF!+#REF!+Radviliškio!#REF!+#REF!+Panevėžio!#REF!+#REF!+Mažeikių!#REF!+Kuršėnų!#REF!+#REF!+#REF!+#REF!+#REF!+#REF!+#REF!+#REF!+#REF!</f>
        <v>#REF!</v>
      </c>
      <c r="F31" s="243">
        <v>180</v>
      </c>
      <c r="G31" s="244" t="e">
        <f t="shared" si="0"/>
        <v>#REF!</v>
      </c>
      <c r="H31" s="237" t="e">
        <f>+#REF!+#REF!+#REF!+Telšių!#REF!+#REF!+#REF!+#REF!+#REF!+#REF!+#REF!+#REF!+Radviliškio!#REF!+#REF!+Panevėžio!#REF!+#REF!+Mažeikių!#REF!+Kuršėnų!#REF!+#REF!+#REF!+#REF!+#REF!+#REF!+#REF!+#REF!+#REF!</f>
        <v>#REF!</v>
      </c>
      <c r="I31" s="149">
        <v>180</v>
      </c>
      <c r="J31" s="149" t="e">
        <f>+H31*I31</f>
        <v>#REF!</v>
      </c>
      <c r="K31" s="238" t="e">
        <f>+#REF!+#REF!+#REF!+Telšių!#REF!+#REF!+#REF!+#REF!+#REF!+#REF!+#REF!+#REF!+Radviliškio!#REF!+#REF!+Panevėžio!#REF!+#REF!+Mažeikių!#REF!+Kuršėnų!#REF!+#REF!+#REF!+#REF!+#REF!+#REF!+#REF!+#REF!+#REF!</f>
        <v>#REF!</v>
      </c>
      <c r="L31" s="66" t="e">
        <f t="shared" si="2"/>
        <v>#REF!</v>
      </c>
      <c r="N31" s="156" t="e">
        <f t="shared" si="3"/>
        <v>#REF!</v>
      </c>
      <c r="O31" s="153">
        <v>180</v>
      </c>
      <c r="P31" s="157" t="e">
        <f t="shared" si="4"/>
        <v>#REF!</v>
      </c>
    </row>
    <row r="32" spans="1:16" x14ac:dyDescent="0.3">
      <c r="A32" s="291"/>
      <c r="B32" s="93" t="s">
        <v>152</v>
      </c>
      <c r="C32" s="93" t="s">
        <v>15</v>
      </c>
      <c r="D32" s="234" t="e">
        <f>+#REF!+#REF!+#REF!+#REF!+#REF!+#REF!+#REF!+#REF!+Kuršėnų!#REF!+Mažeikių!#REF!+#REF!+Panevėžio!#REF!+#REF!+Radviliškio!#REF!+#REF!+#REF!+#REF!+#REF!+#REF!+#REF!+#REF!+Telšių!#REF!+#REF!+#REF!+#REF!</f>
        <v>#REF!</v>
      </c>
      <c r="E32" s="235" t="e">
        <f>+#REF!+#REF!+#REF!+Telšių!#REF!+#REF!+#REF!+#REF!+#REF!+#REF!+#REF!+#REF!+Radviliškio!#REF!+#REF!+Panevėžio!#REF!+#REF!+Mažeikių!#REF!+Kuršėnų!#REF!+#REF!+#REF!+#REF!+#REF!+#REF!+#REF!+#REF!+#REF!</f>
        <v>#REF!</v>
      </c>
      <c r="F32" s="149">
        <v>300</v>
      </c>
      <c r="G32" s="236" t="e">
        <f t="shared" si="0"/>
        <v>#REF!</v>
      </c>
      <c r="H32" s="237" t="e">
        <f>+#REF!+#REF!+#REF!+Telšių!#REF!+#REF!+#REF!+#REF!+#REF!+#REF!+#REF!+#REF!+Radviliškio!#REF!+#REF!+Panevėžio!#REF!+#REF!+Mažeikių!#REF!+Kuršėnų!#REF!+#REF!+#REF!+#REF!+#REF!+#REF!+#REF!+#REF!+#REF!</f>
        <v>#REF!</v>
      </c>
      <c r="I32" s="149">
        <v>300</v>
      </c>
      <c r="J32" s="149" t="e">
        <f t="shared" si="1"/>
        <v>#REF!</v>
      </c>
      <c r="K32" s="238" t="e">
        <f>+#REF!+#REF!+#REF!+Telšių!#REF!+#REF!+#REF!+#REF!+#REF!+#REF!+#REF!+#REF!+Radviliškio!#REF!+#REF!+Panevėžio!#REF!+#REF!+Mažeikių!#REF!+Kuršėnų!#REF!+#REF!+#REF!+#REF!+#REF!+#REF!+#REF!+#REF!+#REF!</f>
        <v>#REF!</v>
      </c>
      <c r="L32" s="66" t="e">
        <f t="shared" si="2"/>
        <v>#REF!</v>
      </c>
      <c r="N32" s="156" t="e">
        <f t="shared" si="3"/>
        <v>#REF!</v>
      </c>
      <c r="O32" s="153">
        <v>300</v>
      </c>
      <c r="P32" s="157" t="e">
        <f t="shared" si="4"/>
        <v>#REF!</v>
      </c>
    </row>
    <row r="33" spans="1:16" x14ac:dyDescent="0.3">
      <c r="A33" s="283" t="s">
        <v>153</v>
      </c>
      <c r="B33" s="117" t="s">
        <v>154</v>
      </c>
      <c r="C33" s="117" t="s">
        <v>15</v>
      </c>
      <c r="D33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33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33" s="138">
        <v>456</v>
      </c>
      <c r="G33" s="139" t="e">
        <f t="shared" si="0"/>
        <v>#REF!</v>
      </c>
      <c r="H33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33" s="138">
        <v>456</v>
      </c>
      <c r="J33" s="138" t="e">
        <f t="shared" si="1"/>
        <v>#REF!</v>
      </c>
      <c r="K33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33" s="66" t="e">
        <f t="shared" si="2"/>
        <v>#REF!</v>
      </c>
      <c r="N33" s="156" t="e">
        <f t="shared" si="3"/>
        <v>#REF!</v>
      </c>
      <c r="O33" s="153">
        <v>456</v>
      </c>
      <c r="P33" s="157" t="e">
        <f t="shared" si="4"/>
        <v>#REF!</v>
      </c>
    </row>
    <row r="34" spans="1:16" x14ac:dyDescent="0.3">
      <c r="A34" s="283"/>
      <c r="B34" s="143" t="s">
        <v>155</v>
      </c>
      <c r="C34" s="118" t="s">
        <v>15</v>
      </c>
      <c r="D34" s="136" t="e">
        <f>+#REF!+#REF!+#REF!+#REF!+#REF!+#REF!+#REF!+#REF!+Kuršėnų!#REF!+Mažeikių!#REF!+#REF!+Panevėžio!#REF!+#REF!+Radviliškio!#REF!+#REF!+#REF!+#REF!+#REF!+#REF!+#REF!+#REF!+Telšių!#REF!+#REF!+#REF!+#REF!</f>
        <v>#REF!</v>
      </c>
      <c r="E34" s="137" t="e">
        <f>+#REF!+#REF!+#REF!+Telšių!#REF!+#REF!+#REF!+#REF!+#REF!+#REF!+#REF!+#REF!+Radviliškio!#REF!+#REF!+Panevėžio!#REF!+#REF!+Mažeikių!#REF!+Kuršėnų!#REF!+#REF!+#REF!+#REF!+#REF!+#REF!+#REF!+#REF!+#REF!</f>
        <v>#REF!</v>
      </c>
      <c r="F34" s="138">
        <v>780</v>
      </c>
      <c r="G34" s="139" t="e">
        <f t="shared" si="0"/>
        <v>#REF!</v>
      </c>
      <c r="H34" s="140" t="e">
        <f>+#REF!+#REF!+#REF!+Telšių!#REF!+#REF!+#REF!+#REF!+#REF!+#REF!+#REF!+#REF!+Radviliškio!#REF!+#REF!+Panevėžio!#REF!+#REF!+Mažeikių!#REF!+Kuršėnų!#REF!+#REF!+#REF!+#REF!+#REF!+#REF!+#REF!+#REF!+#REF!</f>
        <v>#REF!</v>
      </c>
      <c r="I34" s="138">
        <v>780</v>
      </c>
      <c r="J34" s="138" t="e">
        <f t="shared" si="1"/>
        <v>#REF!</v>
      </c>
      <c r="K34" s="221" t="e">
        <f>+#REF!+#REF!+#REF!+Telšių!#REF!+#REF!+#REF!+#REF!+#REF!+#REF!+#REF!+#REF!+Radviliškio!#REF!+#REF!+Panevėžio!#REF!+#REF!+Mažeikių!#REF!+Kuršėnų!#REF!+#REF!+#REF!+#REF!+#REF!+#REF!+#REF!+#REF!+#REF!</f>
        <v>#REF!</v>
      </c>
      <c r="L34" s="66" t="e">
        <f t="shared" si="2"/>
        <v>#REF!</v>
      </c>
      <c r="N34" s="156" t="e">
        <f t="shared" si="3"/>
        <v>#REF!</v>
      </c>
      <c r="O34" s="153">
        <v>780</v>
      </c>
      <c r="P34" s="157" t="e">
        <f t="shared" si="4"/>
        <v>#REF!</v>
      </c>
    </row>
    <row r="35" spans="1:16" x14ac:dyDescent="0.3">
      <c r="A35" s="292" t="s">
        <v>156</v>
      </c>
      <c r="B35" s="92" t="s">
        <v>157</v>
      </c>
      <c r="C35" s="135" t="s">
        <v>15</v>
      </c>
      <c r="D35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35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35" s="138">
        <v>900</v>
      </c>
      <c r="G35" s="139" t="e">
        <f t="shared" si="0"/>
        <v>#REF!</v>
      </c>
      <c r="H35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35" s="138">
        <v>900</v>
      </c>
      <c r="J35" s="138" t="e">
        <f>+H35*I35</f>
        <v>#REF!</v>
      </c>
      <c r="K35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35" s="66" t="e">
        <f t="shared" si="2"/>
        <v>#REF!</v>
      </c>
      <c r="N35" s="156" t="e">
        <f t="shared" si="3"/>
        <v>#REF!</v>
      </c>
      <c r="O35" s="153">
        <v>900</v>
      </c>
      <c r="P35" s="157" t="e">
        <f t="shared" si="4"/>
        <v>#REF!</v>
      </c>
    </row>
    <row r="36" spans="1:16" x14ac:dyDescent="0.3">
      <c r="A36" s="293"/>
      <c r="B36" s="93" t="s">
        <v>158</v>
      </c>
      <c r="C36" s="135" t="s">
        <v>15</v>
      </c>
      <c r="D36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36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36" s="138">
        <v>450</v>
      </c>
      <c r="G36" s="139" t="e">
        <f t="shared" si="0"/>
        <v>#REF!</v>
      </c>
      <c r="H36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36" s="138">
        <v>450</v>
      </c>
      <c r="J36" s="138" t="e">
        <f t="shared" ref="J36:J49" si="5">+H36*I36</f>
        <v>#REF!</v>
      </c>
      <c r="K36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36" s="66" t="e">
        <f t="shared" si="2"/>
        <v>#REF!</v>
      </c>
      <c r="N36" s="156" t="e">
        <f t="shared" si="3"/>
        <v>#REF!</v>
      </c>
      <c r="O36" s="153">
        <v>450</v>
      </c>
      <c r="P36" s="157" t="e">
        <f t="shared" si="4"/>
        <v>#REF!</v>
      </c>
    </row>
    <row r="37" spans="1:16" x14ac:dyDescent="0.3">
      <c r="A37" s="293"/>
      <c r="B37" s="93" t="s">
        <v>159</v>
      </c>
      <c r="C37" s="135" t="s">
        <v>15</v>
      </c>
      <c r="D37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37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37" s="138">
        <v>408</v>
      </c>
      <c r="G37" s="139" t="e">
        <f t="shared" si="0"/>
        <v>#REF!</v>
      </c>
      <c r="H37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37" s="138">
        <v>408</v>
      </c>
      <c r="J37" s="138" t="e">
        <f t="shared" si="5"/>
        <v>#REF!</v>
      </c>
      <c r="K37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37" s="66" t="e">
        <f t="shared" si="2"/>
        <v>#REF!</v>
      </c>
      <c r="N37" s="156" t="e">
        <f t="shared" si="3"/>
        <v>#REF!</v>
      </c>
      <c r="O37" s="153">
        <v>408</v>
      </c>
      <c r="P37" s="157" t="e">
        <f t="shared" si="4"/>
        <v>#REF!</v>
      </c>
    </row>
    <row r="38" spans="1:16" x14ac:dyDescent="0.3">
      <c r="A38" s="293"/>
      <c r="B38" s="108" t="s">
        <v>160</v>
      </c>
      <c r="C38" s="135" t="s">
        <v>36</v>
      </c>
      <c r="D38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38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38" s="138">
        <v>10</v>
      </c>
      <c r="G38" s="139" t="e">
        <f t="shared" si="0"/>
        <v>#REF!</v>
      </c>
      <c r="H38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38" s="138">
        <v>10</v>
      </c>
      <c r="J38" s="138" t="e">
        <f t="shared" si="5"/>
        <v>#REF!</v>
      </c>
      <c r="K38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38" s="66" t="e">
        <f t="shared" si="2"/>
        <v>#REF!</v>
      </c>
      <c r="N38" s="156" t="e">
        <f t="shared" si="3"/>
        <v>#REF!</v>
      </c>
      <c r="O38" s="153">
        <v>10</v>
      </c>
      <c r="P38" s="157" t="e">
        <f t="shared" si="4"/>
        <v>#REF!</v>
      </c>
    </row>
    <row r="39" spans="1:16" x14ac:dyDescent="0.3">
      <c r="A39" s="294"/>
      <c r="B39" s="93" t="s">
        <v>161</v>
      </c>
      <c r="C39" s="135" t="s">
        <v>36</v>
      </c>
      <c r="D39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39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39" s="138">
        <v>7.5</v>
      </c>
      <c r="G39" s="139" t="e">
        <f t="shared" si="0"/>
        <v>#REF!</v>
      </c>
      <c r="H39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39" s="138">
        <v>7.5</v>
      </c>
      <c r="J39" s="138" t="e">
        <f t="shared" si="5"/>
        <v>#REF!</v>
      </c>
      <c r="K39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39" s="66" t="e">
        <f t="shared" si="2"/>
        <v>#REF!</v>
      </c>
      <c r="N39" s="156" t="e">
        <f t="shared" si="3"/>
        <v>#REF!</v>
      </c>
      <c r="O39" s="153">
        <v>7.5</v>
      </c>
      <c r="P39" s="157" t="e">
        <f t="shared" si="4"/>
        <v>#REF!</v>
      </c>
    </row>
    <row r="40" spans="1:16" x14ac:dyDescent="0.3">
      <c r="A40" s="292" t="s">
        <v>162</v>
      </c>
      <c r="B40" s="92" t="s">
        <v>163</v>
      </c>
      <c r="C40" s="135" t="s">
        <v>15</v>
      </c>
      <c r="D40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40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40" s="138">
        <v>400</v>
      </c>
      <c r="G40" s="139" t="e">
        <f t="shared" si="0"/>
        <v>#REF!</v>
      </c>
      <c r="H40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40" s="138">
        <v>400</v>
      </c>
      <c r="J40" s="138" t="e">
        <f t="shared" si="5"/>
        <v>#REF!</v>
      </c>
      <c r="K40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40" s="66" t="e">
        <f t="shared" si="2"/>
        <v>#REF!</v>
      </c>
      <c r="N40" s="156" t="e">
        <f t="shared" si="3"/>
        <v>#REF!</v>
      </c>
      <c r="O40" s="153">
        <v>400</v>
      </c>
      <c r="P40" s="157" t="e">
        <f t="shared" si="4"/>
        <v>#REF!</v>
      </c>
    </row>
    <row r="41" spans="1:16" x14ac:dyDescent="0.3">
      <c r="A41" s="295"/>
      <c r="B41" s="92" t="s">
        <v>164</v>
      </c>
      <c r="C41" s="135" t="s">
        <v>15</v>
      </c>
      <c r="D41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41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41" s="138">
        <v>300</v>
      </c>
      <c r="G41" s="139" t="e">
        <f t="shared" si="0"/>
        <v>#REF!</v>
      </c>
      <c r="H41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41" s="138">
        <v>300</v>
      </c>
      <c r="J41" s="138" t="e">
        <f t="shared" si="5"/>
        <v>#REF!</v>
      </c>
      <c r="K41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41" s="66" t="e">
        <f t="shared" si="2"/>
        <v>#REF!</v>
      </c>
      <c r="N41" s="156" t="e">
        <f t="shared" si="3"/>
        <v>#REF!</v>
      </c>
      <c r="O41" s="153">
        <v>300</v>
      </c>
      <c r="P41" s="157" t="e">
        <f t="shared" si="4"/>
        <v>#REF!</v>
      </c>
    </row>
    <row r="42" spans="1:16" x14ac:dyDescent="0.3">
      <c r="A42" s="141"/>
      <c r="B42" s="142"/>
      <c r="C42" s="143"/>
      <c r="D42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42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42" s="138"/>
      <c r="G42" s="139" t="e">
        <f t="shared" si="0"/>
        <v>#REF!</v>
      </c>
      <c r="H42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42" s="138"/>
      <c r="J42" s="138" t="e">
        <f t="shared" si="5"/>
        <v>#REF!</v>
      </c>
      <c r="K42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42" s="66" t="e">
        <f t="shared" si="2"/>
        <v>#REF!</v>
      </c>
      <c r="N42" s="156" t="e">
        <f t="shared" si="3"/>
        <v>#REF!</v>
      </c>
      <c r="O42" s="153"/>
      <c r="P42" s="157" t="e">
        <f t="shared" si="4"/>
        <v>#REF!</v>
      </c>
    </row>
    <row r="43" spans="1:16" x14ac:dyDescent="0.3">
      <c r="A43" s="291" t="s">
        <v>165</v>
      </c>
      <c r="B43" s="92" t="s">
        <v>166</v>
      </c>
      <c r="C43" s="144" t="s">
        <v>167</v>
      </c>
      <c r="D43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43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43" s="138">
        <v>8.44</v>
      </c>
      <c r="G43" s="139" t="e">
        <f>+E43*F43</f>
        <v>#REF!</v>
      </c>
      <c r="H43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43" s="138">
        <v>8.44</v>
      </c>
      <c r="J43" s="138" t="e">
        <f t="shared" si="5"/>
        <v>#REF!</v>
      </c>
      <c r="K43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43" s="66" t="e">
        <f t="shared" si="2"/>
        <v>#REF!</v>
      </c>
      <c r="N43" s="156" t="e">
        <f t="shared" si="3"/>
        <v>#REF!</v>
      </c>
      <c r="O43" s="153">
        <v>8.44</v>
      </c>
      <c r="P43" s="157" t="e">
        <f t="shared" si="4"/>
        <v>#REF!</v>
      </c>
    </row>
    <row r="44" spans="1:16" x14ac:dyDescent="0.3">
      <c r="A44" s="291"/>
      <c r="B44" s="91"/>
      <c r="C44" s="145"/>
      <c r="D44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44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44" s="138"/>
      <c r="G44" s="139" t="e">
        <f t="shared" si="0"/>
        <v>#REF!</v>
      </c>
      <c r="H44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44" s="138"/>
      <c r="J44" s="138" t="e">
        <f t="shared" si="5"/>
        <v>#REF!</v>
      </c>
      <c r="K44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44" s="66" t="e">
        <f t="shared" si="2"/>
        <v>#REF!</v>
      </c>
      <c r="N44" s="156" t="e">
        <f t="shared" si="3"/>
        <v>#REF!</v>
      </c>
      <c r="O44" s="153"/>
      <c r="P44" s="157" t="e">
        <f t="shared" si="4"/>
        <v>#REF!</v>
      </c>
    </row>
    <row r="45" spans="1:16" ht="34.200000000000003" x14ac:dyDescent="0.3">
      <c r="A45" s="146" t="s">
        <v>168</v>
      </c>
      <c r="B45" s="117" t="s">
        <v>168</v>
      </c>
      <c r="C45" s="118" t="s">
        <v>167</v>
      </c>
      <c r="D45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45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45" s="138">
        <v>8.6999999999999993</v>
      </c>
      <c r="G45" s="139" t="e">
        <f t="shared" si="0"/>
        <v>#REF!</v>
      </c>
      <c r="H45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45" s="138">
        <v>8.6999999999999993</v>
      </c>
      <c r="J45" s="138" t="e">
        <f t="shared" si="5"/>
        <v>#REF!</v>
      </c>
      <c r="K45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45" s="66" t="e">
        <f t="shared" si="2"/>
        <v>#REF!</v>
      </c>
      <c r="N45" s="156" t="e">
        <f t="shared" si="3"/>
        <v>#REF!</v>
      </c>
      <c r="O45" s="153">
        <v>8.6999999999999993</v>
      </c>
      <c r="P45" s="157" t="e">
        <f t="shared" si="4"/>
        <v>#REF!</v>
      </c>
    </row>
    <row r="46" spans="1:16" x14ac:dyDescent="0.3">
      <c r="A46" s="282" t="s">
        <v>169</v>
      </c>
      <c r="B46" s="147" t="s">
        <v>170</v>
      </c>
      <c r="C46" s="118" t="s">
        <v>15</v>
      </c>
      <c r="D46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46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46" s="148">
        <v>408</v>
      </c>
      <c r="G46" s="139" t="e">
        <f t="shared" si="0"/>
        <v>#REF!</v>
      </c>
      <c r="H46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46" s="148">
        <v>408</v>
      </c>
      <c r="J46" s="138" t="e">
        <f t="shared" si="5"/>
        <v>#REF!</v>
      </c>
      <c r="K46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46" s="66" t="e">
        <f t="shared" si="2"/>
        <v>#REF!</v>
      </c>
      <c r="N46" s="156" t="e">
        <f t="shared" si="3"/>
        <v>#REF!</v>
      </c>
      <c r="O46" s="153">
        <v>408</v>
      </c>
      <c r="P46" s="157" t="e">
        <f t="shared" si="4"/>
        <v>#REF!</v>
      </c>
    </row>
    <row r="47" spans="1:16" ht="24" x14ac:dyDescent="0.3">
      <c r="A47" s="283"/>
      <c r="B47" s="147" t="s">
        <v>171</v>
      </c>
      <c r="C47" s="118" t="s">
        <v>15</v>
      </c>
      <c r="D47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47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47" s="149">
        <v>408</v>
      </c>
      <c r="G47" s="139" t="e">
        <f t="shared" si="0"/>
        <v>#REF!</v>
      </c>
      <c r="H47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47" s="149">
        <v>408</v>
      </c>
      <c r="J47" s="138" t="e">
        <f t="shared" si="5"/>
        <v>#REF!</v>
      </c>
      <c r="K47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47" s="66" t="e">
        <f t="shared" si="2"/>
        <v>#REF!</v>
      </c>
      <c r="N47" s="156" t="e">
        <f t="shared" si="3"/>
        <v>#REF!</v>
      </c>
      <c r="O47" s="153">
        <v>408</v>
      </c>
      <c r="P47" s="157" t="e">
        <f t="shared" si="4"/>
        <v>#REF!</v>
      </c>
    </row>
    <row r="48" spans="1:16" x14ac:dyDescent="0.3">
      <c r="A48" s="284"/>
      <c r="B48" s="147" t="s">
        <v>172</v>
      </c>
      <c r="C48" s="118" t="s">
        <v>15</v>
      </c>
      <c r="D48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48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48" s="150">
        <v>588</v>
      </c>
      <c r="G48" s="139" t="e">
        <f t="shared" si="0"/>
        <v>#REF!</v>
      </c>
      <c r="H48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48" s="149">
        <v>588</v>
      </c>
      <c r="J48" s="138" t="e">
        <f t="shared" si="5"/>
        <v>#REF!</v>
      </c>
      <c r="K48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48" s="66" t="e">
        <f t="shared" si="2"/>
        <v>#REF!</v>
      </c>
      <c r="N48" s="156" t="e">
        <f t="shared" si="3"/>
        <v>#REF!</v>
      </c>
      <c r="O48" s="153">
        <v>588</v>
      </c>
      <c r="P48" s="157" t="e">
        <f t="shared" si="4"/>
        <v>#REF!</v>
      </c>
    </row>
    <row r="49" spans="1:16" x14ac:dyDescent="0.3">
      <c r="A49" s="151" t="s">
        <v>173</v>
      </c>
      <c r="B49" s="151" t="s">
        <v>173</v>
      </c>
      <c r="C49" s="151" t="s">
        <v>174</v>
      </c>
      <c r="D49" s="136" t="e">
        <f>+#REF!+#REF!+#REF!+Telšių!#REF!+#REF!+#REF!+#REF!+#REF!+#REF!+#REF!+#REF!+Radviliškio!#REF!+Panevėžio!#REF!+#REF!+Mažeikių!#REF!+Kuršėnų!#REF!+#REF!+#REF!+#REF!+#REF!+#REF!+#REF!+#REF!+#REF!+#REF!</f>
        <v>#REF!</v>
      </c>
      <c r="E49" s="137" t="e">
        <f>+#REF!+#REF!+#REF!+Telšių!#REF!+#REF!+#REF!+#REF!+#REF!+#REF!+#REF!+#REF!+Radviliškio!#REF!+Panevėžio!#REF!+#REF!+Mažeikių!#REF!+Kuršėnų!#REF!+#REF!+#REF!+#REF!+#REF!+#REF!+#REF!+#REF!+#REF!+#REF!</f>
        <v>#REF!</v>
      </c>
      <c r="F49" s="149">
        <v>10</v>
      </c>
      <c r="G49" s="139" t="e">
        <f t="shared" si="0"/>
        <v>#REF!</v>
      </c>
      <c r="H49" s="140" t="e">
        <f>+#REF!+#REF!+#REF!+Telšių!#REF!+#REF!+#REF!+#REF!+#REF!+#REF!+#REF!+#REF!+Radviliškio!#REF!+Panevėžio!#REF!+#REF!+Mažeikių!#REF!+Kuršėnų!#REF!+#REF!+#REF!+#REF!+#REF!+#REF!+#REF!+#REF!+#REF!+#REF!</f>
        <v>#REF!</v>
      </c>
      <c r="I49" s="138">
        <v>10</v>
      </c>
      <c r="J49" s="138" t="e">
        <f t="shared" si="5"/>
        <v>#REF!</v>
      </c>
      <c r="K49" s="138" t="e">
        <f>+#REF!+#REF!+#REF!+Telšių!#REF!+#REF!+#REF!+#REF!+#REF!+#REF!+#REF!+#REF!+Radviliškio!#REF!+Panevėžio!#REF!+#REF!+Mažeikių!#REF!+Kuršėnų!#REF!+#REF!+#REF!+#REF!+#REF!+#REF!+#REF!+#REF!+#REF!+#REF!</f>
        <v>#REF!</v>
      </c>
      <c r="L49" s="66" t="e">
        <f t="shared" si="2"/>
        <v>#REF!</v>
      </c>
      <c r="N49" s="156" t="e">
        <f t="shared" si="3"/>
        <v>#REF!</v>
      </c>
      <c r="O49" s="153">
        <v>10</v>
      </c>
      <c r="P49" s="157" t="e">
        <f t="shared" si="4"/>
        <v>#REF!</v>
      </c>
    </row>
    <row r="50" spans="1:16" x14ac:dyDescent="0.3">
      <c r="A50" s="64"/>
      <c r="B50" s="64"/>
      <c r="C50" s="64"/>
      <c r="D50" s="64"/>
      <c r="E50" s="83"/>
      <c r="F50" s="68"/>
      <c r="G50" s="84"/>
      <c r="H50" s="68"/>
      <c r="I50" s="68"/>
      <c r="J50" s="90"/>
      <c r="K50" s="64"/>
      <c r="L50" s="63"/>
      <c r="N50" s="124"/>
      <c r="O50" s="123"/>
      <c r="P50" s="122"/>
    </row>
    <row r="51" spans="1:16" x14ac:dyDescent="0.3">
      <c r="A51" s="64"/>
      <c r="B51" s="64"/>
      <c r="C51" s="64"/>
      <c r="D51" s="64"/>
      <c r="E51" s="83"/>
      <c r="F51" s="68"/>
      <c r="G51" s="85" t="e">
        <f>+SUM(G31:G49,G7:G29)</f>
        <v>#REF!</v>
      </c>
      <c r="H51" s="69"/>
      <c r="I51" s="70" t="s">
        <v>175</v>
      </c>
      <c r="J51" s="71" t="e">
        <f>+SUM(J7:J29)</f>
        <v>#REF!</v>
      </c>
      <c r="K51" s="72"/>
      <c r="L51" s="285" t="s">
        <v>176</v>
      </c>
      <c r="N51" s="124"/>
      <c r="O51" s="123"/>
      <c r="P51" s="122" t="e">
        <f>+SUM(P7:P29)</f>
        <v>#REF!</v>
      </c>
    </row>
    <row r="52" spans="1:16" x14ac:dyDescent="0.3">
      <c r="A52" s="64"/>
      <c r="B52" s="64"/>
      <c r="C52" s="67" t="e">
        <f>+SUM(J31:J49)</f>
        <v>#REF!</v>
      </c>
      <c r="D52" s="64"/>
      <c r="E52" s="86"/>
      <c r="F52" s="77"/>
      <c r="G52" s="87"/>
      <c r="H52" s="64"/>
      <c r="I52" s="73"/>
      <c r="J52" s="64"/>
      <c r="K52" s="64"/>
      <c r="L52" s="286"/>
      <c r="N52" s="124"/>
      <c r="O52" s="123"/>
      <c r="P52" s="122"/>
    </row>
    <row r="53" spans="1:16" x14ac:dyDescent="0.3">
      <c r="A53" s="64"/>
      <c r="B53" s="64"/>
      <c r="C53" s="64"/>
      <c r="D53" s="64"/>
      <c r="E53" s="64"/>
      <c r="F53" s="64"/>
      <c r="G53" s="64"/>
      <c r="H53" s="64"/>
      <c r="I53" s="73" t="s">
        <v>177</v>
      </c>
      <c r="J53" s="74" t="e">
        <f>+J51*1.3</f>
        <v>#REF!</v>
      </c>
      <c r="K53" s="64"/>
      <c r="L53" s="286"/>
      <c r="N53" s="124"/>
      <c r="O53" s="123"/>
      <c r="P53" s="122"/>
    </row>
    <row r="54" spans="1:16" x14ac:dyDescent="0.3">
      <c r="A54" s="64"/>
      <c r="B54" s="64"/>
      <c r="C54" s="64"/>
      <c r="D54" s="64"/>
      <c r="E54" s="64"/>
      <c r="F54" s="64"/>
      <c r="G54" s="64"/>
      <c r="H54" s="64"/>
      <c r="I54" s="75" t="s">
        <v>178</v>
      </c>
      <c r="J54" s="76" t="e">
        <f>+J53*3</f>
        <v>#REF!</v>
      </c>
      <c r="K54" s="77"/>
      <c r="L54" s="287"/>
      <c r="N54" s="124"/>
      <c r="O54" s="123"/>
      <c r="P54" s="122"/>
    </row>
    <row r="55" spans="1:16" x14ac:dyDescent="0.3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N55" s="124"/>
      <c r="O55" s="123"/>
      <c r="P55" s="122"/>
    </row>
    <row r="56" spans="1:16" x14ac:dyDescent="0.3">
      <c r="A56" s="64"/>
      <c r="B56" s="64"/>
      <c r="C56" s="64"/>
      <c r="D56" s="64"/>
      <c r="E56" s="64"/>
      <c r="F56" s="64"/>
      <c r="G56" s="64"/>
      <c r="H56" s="64"/>
      <c r="I56" s="78"/>
      <c r="J56" s="79" t="e">
        <f>+SUM(J7:J29,J31:J49)</f>
        <v>#REF!</v>
      </c>
      <c r="K56" s="80"/>
      <c r="L56" s="288" t="s">
        <v>179</v>
      </c>
      <c r="N56" s="125"/>
      <c r="O56" s="126"/>
      <c r="P56" s="127" t="e">
        <f>+SUM(P7:P49)</f>
        <v>#REF!</v>
      </c>
    </row>
    <row r="57" spans="1:16" x14ac:dyDescent="0.3">
      <c r="A57" s="64"/>
      <c r="B57" s="64"/>
      <c r="C57" s="64"/>
      <c r="D57" s="64"/>
      <c r="E57" s="64"/>
      <c r="F57" s="64"/>
      <c r="G57" s="64"/>
      <c r="H57" s="64"/>
      <c r="I57" s="81"/>
      <c r="J57" s="64"/>
      <c r="K57" s="64"/>
      <c r="L57" s="289"/>
    </row>
    <row r="58" spans="1:16" x14ac:dyDescent="0.3">
      <c r="A58" s="64"/>
      <c r="B58" s="64"/>
      <c r="C58" s="64"/>
      <c r="D58" s="64"/>
      <c r="E58" s="64"/>
      <c r="F58" s="64"/>
      <c r="G58" s="64"/>
      <c r="H58" s="64"/>
      <c r="I58" s="73" t="s">
        <v>177</v>
      </c>
      <c r="J58" s="64" t="e">
        <f>+J56*1.3</f>
        <v>#REF!</v>
      </c>
      <c r="K58" s="64"/>
      <c r="L58" s="289"/>
    </row>
    <row r="59" spans="1:16" x14ac:dyDescent="0.3">
      <c r="A59" s="64"/>
      <c r="B59" s="64"/>
      <c r="C59" s="64"/>
      <c r="D59" s="64"/>
      <c r="E59" s="64"/>
      <c r="F59" s="64"/>
      <c r="G59" s="64"/>
      <c r="H59" s="64"/>
      <c r="I59" s="75" t="s">
        <v>178</v>
      </c>
      <c r="J59" s="77" t="e">
        <f>+J58*3</f>
        <v>#REF!</v>
      </c>
      <c r="K59" s="77"/>
      <c r="L59" s="290"/>
    </row>
  </sheetData>
  <mergeCells count="20">
    <mergeCell ref="A17:A19"/>
    <mergeCell ref="A1:K1"/>
    <mergeCell ref="D2:K2"/>
    <mergeCell ref="D3:K3"/>
    <mergeCell ref="E4:J4"/>
    <mergeCell ref="K4:K5"/>
    <mergeCell ref="E5:G5"/>
    <mergeCell ref="H5:J5"/>
    <mergeCell ref="A7:A8"/>
    <mergeCell ref="A9:A10"/>
    <mergeCell ref="A11:A12"/>
    <mergeCell ref="A13:A14"/>
    <mergeCell ref="A46:A48"/>
    <mergeCell ref="L51:L54"/>
    <mergeCell ref="L56:L59"/>
    <mergeCell ref="A31:A32"/>
    <mergeCell ref="A33:A34"/>
    <mergeCell ref="A35:A39"/>
    <mergeCell ref="A40:A41"/>
    <mergeCell ref="A43:A4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6049-CCD2-45F0-8BCB-20B4D1A34F7A}">
  <sheetPr>
    <tabColor theme="5" tint="0.39997558519241921"/>
  </sheetPr>
  <dimension ref="A1:M177"/>
  <sheetViews>
    <sheetView zoomScale="60" zoomScaleNormal="60" workbookViewId="0">
      <selection activeCell="J14" sqref="J14"/>
    </sheetView>
  </sheetViews>
  <sheetFormatPr defaultRowHeight="14.4" x14ac:dyDescent="0.3"/>
  <cols>
    <col min="1" max="1" width="28.5546875" customWidth="1"/>
    <col min="2" max="2" width="71.33203125" bestFit="1" customWidth="1"/>
    <col min="3" max="3" width="16.33203125" customWidth="1"/>
    <col min="4" max="4" width="20.44140625" customWidth="1"/>
    <col min="5" max="5" width="16.109375" style="5" customWidth="1"/>
    <col min="6" max="6" width="17.88671875" style="5" customWidth="1"/>
    <col min="7" max="7" width="11.88671875" customWidth="1"/>
    <col min="8" max="8" width="9.109375" style="11"/>
    <col min="10" max="11" width="33.88671875" customWidth="1"/>
  </cols>
  <sheetData>
    <row r="1" spans="1:8" ht="19.5" customHeight="1" x14ac:dyDescent="0.3">
      <c r="A1" s="329" t="s">
        <v>112</v>
      </c>
      <c r="B1" s="329"/>
      <c r="C1" s="329"/>
      <c r="D1" s="329"/>
      <c r="E1" s="329"/>
      <c r="F1" s="329"/>
      <c r="G1" s="329"/>
    </row>
    <row r="2" spans="1:8" ht="15" thickBot="1" x14ac:dyDescent="0.35">
      <c r="A2" s="3"/>
      <c r="B2" s="3"/>
      <c r="C2" s="3"/>
      <c r="D2" s="330"/>
      <c r="E2" s="330"/>
      <c r="F2" s="330"/>
      <c r="G2" s="330"/>
    </row>
    <row r="3" spans="1:8" ht="15" customHeight="1" x14ac:dyDescent="0.3">
      <c r="A3" s="331" t="s">
        <v>118</v>
      </c>
      <c r="B3" s="334" t="s">
        <v>119</v>
      </c>
      <c r="C3" s="337" t="s">
        <v>120</v>
      </c>
      <c r="D3" s="340" t="s">
        <v>113</v>
      </c>
      <c r="E3" s="341"/>
      <c r="F3" s="341"/>
      <c r="G3" s="342"/>
    </row>
    <row r="4" spans="1:8" ht="15.75" customHeight="1" x14ac:dyDescent="0.3">
      <c r="A4" s="332"/>
      <c r="B4" s="335"/>
      <c r="C4" s="338"/>
      <c r="D4" s="343" t="s">
        <v>121</v>
      </c>
      <c r="E4" s="346" t="s">
        <v>114</v>
      </c>
      <c r="F4" s="346"/>
      <c r="G4" s="347" t="s">
        <v>115</v>
      </c>
    </row>
    <row r="5" spans="1:8" ht="42.6" customHeight="1" x14ac:dyDescent="0.3">
      <c r="A5" s="332"/>
      <c r="B5" s="335"/>
      <c r="C5" s="338"/>
      <c r="D5" s="344"/>
      <c r="E5" s="55" t="s">
        <v>116</v>
      </c>
      <c r="F5" s="55" t="s">
        <v>117</v>
      </c>
      <c r="G5" s="348"/>
    </row>
    <row r="6" spans="1:8" ht="29.25" customHeight="1" x14ac:dyDescent="0.3">
      <c r="A6" s="333"/>
      <c r="B6" s="336"/>
      <c r="C6" s="339"/>
      <c r="D6" s="345"/>
      <c r="E6" s="56" t="s">
        <v>122</v>
      </c>
      <c r="F6" s="56" t="s">
        <v>122</v>
      </c>
      <c r="G6" s="22" t="s">
        <v>122</v>
      </c>
    </row>
    <row r="7" spans="1:8" ht="27.6" x14ac:dyDescent="0.3">
      <c r="A7" s="328" t="s">
        <v>130</v>
      </c>
      <c r="B7" s="7" t="s">
        <v>131</v>
      </c>
      <c r="C7" s="8" t="s">
        <v>15</v>
      </c>
      <c r="D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7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7" s="12" t="e">
        <f>+D7-E7-G7-F7</f>
        <v>#REF!</v>
      </c>
    </row>
    <row r="8" spans="1:8" ht="27.6" x14ac:dyDescent="0.3">
      <c r="A8" s="325"/>
      <c r="B8" s="2" t="s">
        <v>24</v>
      </c>
      <c r="C8" s="1" t="s">
        <v>15</v>
      </c>
      <c r="D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8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8" s="12" t="e">
        <f t="shared" ref="H8:H41" si="0">+D8-E8-G8-F8</f>
        <v>#REF!</v>
      </c>
    </row>
    <row r="9" spans="1:8" ht="22.5" customHeight="1" x14ac:dyDescent="0.3">
      <c r="A9" s="324" t="s">
        <v>132</v>
      </c>
      <c r="B9" s="2" t="s">
        <v>133</v>
      </c>
      <c r="C9" s="1" t="s">
        <v>15</v>
      </c>
      <c r="D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9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9" s="12" t="e">
        <f t="shared" si="0"/>
        <v>#REF!</v>
      </c>
    </row>
    <row r="10" spans="1:8" x14ac:dyDescent="0.3">
      <c r="A10" s="325"/>
      <c r="B10" s="2" t="s">
        <v>133</v>
      </c>
      <c r="C10" s="1" t="s">
        <v>27</v>
      </c>
      <c r="D1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1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10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1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10" s="12" t="e">
        <f t="shared" si="0"/>
        <v>#REF!</v>
      </c>
    </row>
    <row r="11" spans="1:8" ht="15" customHeight="1" x14ac:dyDescent="0.3">
      <c r="A11" s="324" t="s">
        <v>135</v>
      </c>
      <c r="B11" s="2" t="s">
        <v>133</v>
      </c>
      <c r="C11" s="1" t="s">
        <v>15</v>
      </c>
      <c r="D1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1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11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1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11" s="12" t="e">
        <f t="shared" si="0"/>
        <v>#REF!</v>
      </c>
    </row>
    <row r="12" spans="1:8" x14ac:dyDescent="0.3">
      <c r="A12" s="325"/>
      <c r="B12" s="2" t="s">
        <v>133</v>
      </c>
      <c r="C12" s="1" t="s">
        <v>27</v>
      </c>
      <c r="D12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12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12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12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12" s="12" t="e">
        <f t="shared" si="0"/>
        <v>#REF!</v>
      </c>
    </row>
    <row r="13" spans="1:8" ht="15" customHeight="1" x14ac:dyDescent="0.3">
      <c r="A13" s="324" t="s">
        <v>136</v>
      </c>
      <c r="B13" s="2" t="s">
        <v>133</v>
      </c>
      <c r="C13" s="1" t="s">
        <v>15</v>
      </c>
      <c r="D13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13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13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13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13" s="12" t="e">
        <f t="shared" si="0"/>
        <v>#REF!</v>
      </c>
    </row>
    <row r="14" spans="1:8" x14ac:dyDescent="0.3">
      <c r="A14" s="325"/>
      <c r="B14" s="2" t="s">
        <v>133</v>
      </c>
      <c r="C14" s="1" t="s">
        <v>27</v>
      </c>
      <c r="D14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14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14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14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14" s="12" t="e">
        <f t="shared" si="0"/>
        <v>#REF!</v>
      </c>
    </row>
    <row r="15" spans="1:8" ht="41.4" x14ac:dyDescent="0.3">
      <c r="A15" s="6" t="s">
        <v>137</v>
      </c>
      <c r="B15" s="6" t="s">
        <v>137</v>
      </c>
      <c r="C15" s="1" t="s">
        <v>15</v>
      </c>
      <c r="D15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15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15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15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15" s="12" t="e">
        <f t="shared" si="0"/>
        <v>#REF!</v>
      </c>
    </row>
    <row r="16" spans="1:8" ht="15.75" customHeight="1" x14ac:dyDescent="0.3">
      <c r="A16" s="2" t="s">
        <v>138</v>
      </c>
      <c r="B16" s="2" t="s">
        <v>139</v>
      </c>
      <c r="C16" s="1" t="s">
        <v>15</v>
      </c>
      <c r="D16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16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16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16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16" s="12" t="e">
        <f t="shared" si="0"/>
        <v>#REF!</v>
      </c>
    </row>
    <row r="17" spans="1:13" ht="28.5" customHeight="1" x14ac:dyDescent="0.3">
      <c r="A17" s="324" t="s">
        <v>140</v>
      </c>
      <c r="B17" s="2" t="s">
        <v>141</v>
      </c>
      <c r="C17" s="1" t="s">
        <v>27</v>
      </c>
      <c r="D1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1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17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1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17" s="12" t="e">
        <f t="shared" si="0"/>
        <v>#REF!</v>
      </c>
    </row>
    <row r="18" spans="1:13" ht="41.4" x14ac:dyDescent="0.3">
      <c r="A18" s="328"/>
      <c r="B18" s="2" t="s">
        <v>180</v>
      </c>
      <c r="C18" s="1" t="s">
        <v>143</v>
      </c>
      <c r="D1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1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18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1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18" s="12" t="e">
        <f t="shared" si="0"/>
        <v>#REF!</v>
      </c>
    </row>
    <row r="19" spans="1:13" ht="27.6" x14ac:dyDescent="0.3">
      <c r="A19" s="325"/>
      <c r="B19" s="2" t="s">
        <v>3</v>
      </c>
      <c r="C19" s="1" t="s">
        <v>32</v>
      </c>
      <c r="D1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1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19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1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19" s="12" t="e">
        <f t="shared" si="0"/>
        <v>#REF!</v>
      </c>
    </row>
    <row r="20" spans="1:13" ht="27.6" x14ac:dyDescent="0.3">
      <c r="A20" s="2" t="s">
        <v>19</v>
      </c>
      <c r="B20" s="2" t="s">
        <v>19</v>
      </c>
      <c r="C20" s="1" t="s">
        <v>15</v>
      </c>
      <c r="D2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2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20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2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20" s="12" t="e">
        <f t="shared" si="0"/>
        <v>#REF!</v>
      </c>
    </row>
    <row r="21" spans="1:13" x14ac:dyDescent="0.3">
      <c r="A21" s="245" t="s">
        <v>20</v>
      </c>
      <c r="B21" s="245" t="s">
        <v>20</v>
      </c>
      <c r="C21" s="246" t="s">
        <v>21</v>
      </c>
      <c r="D2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2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21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2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21" s="12" t="e">
        <f t="shared" si="0"/>
        <v>#REF!</v>
      </c>
    </row>
    <row r="22" spans="1:13" ht="27.6" x14ac:dyDescent="0.3">
      <c r="A22" s="247" t="s">
        <v>41</v>
      </c>
      <c r="B22" s="245" t="s">
        <v>41</v>
      </c>
      <c r="C22" s="246" t="s">
        <v>21</v>
      </c>
      <c r="D22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22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22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22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22" s="12" t="e">
        <f t="shared" si="0"/>
        <v>#REF!</v>
      </c>
    </row>
    <row r="23" spans="1:13" ht="27.6" x14ac:dyDescent="0.3">
      <c r="A23" s="247" t="s">
        <v>144</v>
      </c>
      <c r="B23" s="248" t="s">
        <v>34</v>
      </c>
      <c r="C23" s="249" t="s">
        <v>21</v>
      </c>
      <c r="D23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23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23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23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23" s="12" t="e">
        <f t="shared" si="0"/>
        <v>#REF!</v>
      </c>
    </row>
    <row r="24" spans="1:13" x14ac:dyDescent="0.3">
      <c r="A24" s="247" t="s">
        <v>145</v>
      </c>
      <c r="B24" s="245" t="s">
        <v>146</v>
      </c>
      <c r="C24" s="250" t="s">
        <v>15</v>
      </c>
      <c r="D24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24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24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24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24" s="12" t="e">
        <f t="shared" si="0"/>
        <v>#REF!</v>
      </c>
    </row>
    <row r="25" spans="1:13" ht="21.75" customHeight="1" x14ac:dyDescent="0.3">
      <c r="A25" s="40" t="s">
        <v>147</v>
      </c>
      <c r="B25" s="40" t="s">
        <v>7</v>
      </c>
      <c r="C25" s="41" t="s">
        <v>148</v>
      </c>
      <c r="D25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25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25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25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25" s="12" t="e">
        <f t="shared" si="0"/>
        <v>#REF!</v>
      </c>
      <c r="J25" s="40" t="s">
        <v>147</v>
      </c>
      <c r="K25" s="40" t="s">
        <v>7</v>
      </c>
      <c r="L25" s="41" t="s">
        <v>36</v>
      </c>
      <c r="M25" s="41" t="e">
        <f>+#REF!+#REF!+#REF!+#REF!+#REF!+#REF!+#REF!+#REF!+Kuršėnų!#REF!+Mažeikių!#REF!+#REF!+Panevėžio!#REF!+#REF!+Radviliškio!#REF!+#REF!+#REF!+#REF!+#REF!+#REF!+#REF!+#REF!+Telšių!#REF!+#REF!+#REF!+#REF!</f>
        <v>#REF!</v>
      </c>
    </row>
    <row r="26" spans="1:13" ht="21.75" customHeight="1" x14ac:dyDescent="0.3">
      <c r="A26" s="40" t="s">
        <v>8</v>
      </c>
      <c r="B26" s="40" t="s">
        <v>9</v>
      </c>
      <c r="C26" s="41" t="s">
        <v>148</v>
      </c>
      <c r="D26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26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26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26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26" s="12" t="e">
        <f t="shared" si="0"/>
        <v>#REF!</v>
      </c>
      <c r="J26" s="40" t="s">
        <v>8</v>
      </c>
      <c r="K26" s="40" t="s">
        <v>9</v>
      </c>
      <c r="L26" s="41" t="s">
        <v>15</v>
      </c>
      <c r="M26" s="41" t="e">
        <f>+#REF!+#REF!+#REF!+#REF!+#REF!+#REF!+#REF!+#REF!+Kuršėnų!#REF!+Mažeikių!#REF!+#REF!+Panevėžio!#REF!+#REF!+Radviliškio!#REF!+#REF!+#REF!+#REF!+#REF!+#REF!+#REF!+#REF!+Telšių!#REF!+#REF!+#REF!+#REF!</f>
        <v>#REF!</v>
      </c>
    </row>
    <row r="27" spans="1:13" ht="27.6" x14ac:dyDescent="0.3">
      <c r="A27" s="251" t="s">
        <v>8</v>
      </c>
      <c r="B27" s="252" t="s">
        <v>16</v>
      </c>
      <c r="C27" s="57" t="s">
        <v>15</v>
      </c>
      <c r="D2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2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27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2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27" s="12" t="e">
        <f t="shared" ref="H27" si="1">+D27-E27-G27-F27</f>
        <v>#REF!</v>
      </c>
    </row>
    <row r="28" spans="1:13" s="13" customFormat="1" x14ac:dyDescent="0.3">
      <c r="A28" s="38" t="s">
        <v>149</v>
      </c>
      <c r="B28" s="39"/>
      <c r="C28" s="39"/>
      <c r="D2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2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28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2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28" s="12"/>
    </row>
    <row r="29" spans="1:13" s="13" customFormat="1" x14ac:dyDescent="0.3">
      <c r="A29" s="326" t="s">
        <v>150</v>
      </c>
      <c r="B29" s="245" t="s">
        <v>151</v>
      </c>
      <c r="C29" s="250" t="s">
        <v>15</v>
      </c>
      <c r="D2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2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29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2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29" s="12" t="e">
        <f t="shared" si="0"/>
        <v>#REF!</v>
      </c>
    </row>
    <row r="30" spans="1:13" s="13" customFormat="1" x14ac:dyDescent="0.3">
      <c r="A30" s="327"/>
      <c r="B30" s="245" t="s">
        <v>152</v>
      </c>
      <c r="C30" s="250" t="s">
        <v>15</v>
      </c>
      <c r="D3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3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30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3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30" s="12" t="e">
        <f t="shared" si="0"/>
        <v>#REF!</v>
      </c>
    </row>
    <row r="31" spans="1:13" s="13" customFormat="1" x14ac:dyDescent="0.3">
      <c r="A31" s="326" t="s">
        <v>153</v>
      </c>
      <c r="B31" s="245" t="s">
        <v>154</v>
      </c>
      <c r="C31" s="250" t="s">
        <v>15</v>
      </c>
      <c r="D3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3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31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3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31" s="12" t="e">
        <f t="shared" si="0"/>
        <v>#REF!</v>
      </c>
    </row>
    <row r="32" spans="1:13" s="13" customFormat="1" x14ac:dyDescent="0.3">
      <c r="A32" s="327"/>
      <c r="B32" s="245" t="s">
        <v>155</v>
      </c>
      <c r="C32" s="250" t="s">
        <v>15</v>
      </c>
      <c r="D32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32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32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32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32" s="12" t="e">
        <f t="shared" si="0"/>
        <v>#REF!</v>
      </c>
    </row>
    <row r="33" spans="1:8" s="13" customFormat="1" ht="14.25" customHeight="1" x14ac:dyDescent="0.3">
      <c r="A33" s="326" t="s">
        <v>181</v>
      </c>
      <c r="B33" s="245" t="s">
        <v>156</v>
      </c>
      <c r="C33" s="250" t="s">
        <v>15</v>
      </c>
      <c r="D33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33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33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33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33" s="12" t="e">
        <f t="shared" si="0"/>
        <v>#REF!</v>
      </c>
    </row>
    <row r="34" spans="1:8" s="13" customFormat="1" x14ac:dyDescent="0.3">
      <c r="A34" s="327"/>
      <c r="B34" s="245" t="s">
        <v>162</v>
      </c>
      <c r="C34" s="250" t="s">
        <v>15</v>
      </c>
      <c r="D34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34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34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34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34" s="12" t="e">
        <f t="shared" si="0"/>
        <v>#REF!</v>
      </c>
    </row>
    <row r="35" spans="1:8" s="13" customFormat="1" x14ac:dyDescent="0.3">
      <c r="A35" s="247" t="s">
        <v>182</v>
      </c>
      <c r="B35" s="245" t="s">
        <v>182</v>
      </c>
      <c r="C35" s="250" t="s">
        <v>15</v>
      </c>
      <c r="D35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35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35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35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35" s="12" t="e">
        <f t="shared" si="0"/>
        <v>#REF!</v>
      </c>
    </row>
    <row r="36" spans="1:8" s="13" customFormat="1" x14ac:dyDescent="0.3">
      <c r="A36" s="247" t="s">
        <v>183</v>
      </c>
      <c r="B36" s="247" t="s">
        <v>183</v>
      </c>
      <c r="C36" s="246" t="s">
        <v>167</v>
      </c>
      <c r="D36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36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36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36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36" s="12" t="e">
        <f t="shared" si="0"/>
        <v>#REF!</v>
      </c>
    </row>
    <row r="37" spans="1:8" s="13" customFormat="1" ht="30" customHeight="1" x14ac:dyDescent="0.3">
      <c r="A37" s="247" t="s">
        <v>168</v>
      </c>
      <c r="B37" s="245" t="s">
        <v>168</v>
      </c>
      <c r="C37" s="250" t="s">
        <v>167</v>
      </c>
      <c r="D3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3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37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37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37" s="12" t="e">
        <f t="shared" si="0"/>
        <v>#REF!</v>
      </c>
    </row>
    <row r="38" spans="1:8" s="13" customFormat="1" ht="27.6" x14ac:dyDescent="0.3">
      <c r="A38" s="247" t="s">
        <v>169</v>
      </c>
      <c r="B38" s="61" t="s">
        <v>170</v>
      </c>
      <c r="C38" s="250" t="s">
        <v>15</v>
      </c>
      <c r="D3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3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38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38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38" s="12" t="e">
        <f t="shared" si="0"/>
        <v>#REF!</v>
      </c>
    </row>
    <row r="39" spans="1:8" s="13" customFormat="1" ht="28.2" x14ac:dyDescent="0.3">
      <c r="A39" s="247"/>
      <c r="B39" s="62" t="s">
        <v>171</v>
      </c>
      <c r="C39" s="250"/>
      <c r="D3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3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39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39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39" s="12"/>
    </row>
    <row r="40" spans="1:8" s="13" customFormat="1" x14ac:dyDescent="0.3">
      <c r="A40" s="247"/>
      <c r="B40" s="61" t="s">
        <v>172</v>
      </c>
      <c r="C40" s="250"/>
      <c r="D4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4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40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40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40" s="12"/>
    </row>
    <row r="41" spans="1:8" s="13" customFormat="1" x14ac:dyDescent="0.3">
      <c r="A41" s="253" t="s">
        <v>173</v>
      </c>
      <c r="B41" s="253" t="s">
        <v>173</v>
      </c>
      <c r="C41" s="254" t="s">
        <v>174</v>
      </c>
      <c r="D4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E4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F41" s="60" t="e">
        <f>+#REF!+#REF!+#REF!+#REF!+#REF!+#REF!+#REF!+#REF!+Kuršėnų!#REF!+Mažeikių!#REF!+#REF!+Panevėžio!#REF!+#REF!+Radviliškio!#REF!+#REF!+#REF!+#REF!+#REF!+#REF!+#REF!+#REF!+Telšių!#REF!+#REF!+#REF!+#REF!</f>
        <v>#REF!</v>
      </c>
      <c r="G41" s="4" t="e">
        <f>+#REF!+#REF!+#REF!+#REF!+#REF!+#REF!+#REF!+#REF!+Kuršėnų!#REF!+Mažeikių!#REF!+#REF!+Panevėžio!#REF!+#REF!+Radviliškio!#REF!+#REF!+#REF!+#REF!+#REF!+#REF!+#REF!+#REF!+Telšių!#REF!+#REF!+#REF!+#REF!</f>
        <v>#REF!</v>
      </c>
      <c r="H41" s="12" t="e">
        <f t="shared" si="0"/>
        <v>#REF!</v>
      </c>
    </row>
    <row r="45" spans="1:8" ht="15.75" customHeight="1" x14ac:dyDescent="0.3">
      <c r="A45" s="255" t="s">
        <v>10</v>
      </c>
      <c r="B45" s="255" t="s">
        <v>11</v>
      </c>
      <c r="C45" s="319" t="s">
        <v>12</v>
      </c>
      <c r="D45" s="315" t="s">
        <v>39</v>
      </c>
    </row>
    <row r="46" spans="1:8" ht="47.25" customHeight="1" x14ac:dyDescent="0.3">
      <c r="A46" s="255">
        <v>1</v>
      </c>
      <c r="B46" s="256" t="s">
        <v>0</v>
      </c>
      <c r="C46" s="319"/>
      <c r="D46" s="315"/>
    </row>
    <row r="47" spans="1:8" x14ac:dyDescent="0.3">
      <c r="A47" s="316"/>
      <c r="B47" s="317"/>
      <c r="C47" s="317"/>
      <c r="D47" s="318"/>
    </row>
    <row r="48" spans="1:8" ht="26.4" x14ac:dyDescent="0.3">
      <c r="A48" s="14" t="s">
        <v>184</v>
      </c>
      <c r="B48" s="15" t="s">
        <v>14</v>
      </c>
      <c r="C48" s="14" t="s">
        <v>15</v>
      </c>
      <c r="D48" s="27" t="e">
        <f>+#REF!+#REF!+#REF!+#REF!+#REF!+#REF!+#REF!+#REF!+Kuršėnų!M5+Mažeikių!#REF!+#REF!+Panevėžio!#REF!+#REF!+Radviliškio!#REF!+#REF!+#REF!+#REF!+#REF!+#REF!+#REF!+#REF!+Telšių!#REF!+#REF!+#REF!+#REF!</f>
        <v>#REF!</v>
      </c>
    </row>
    <row r="49" spans="1:5" x14ac:dyDescent="0.3">
      <c r="A49" s="14" t="s">
        <v>23</v>
      </c>
      <c r="B49" s="15" t="s">
        <v>17</v>
      </c>
      <c r="C49" s="14" t="s">
        <v>15</v>
      </c>
      <c r="D49" s="27" t="e">
        <f>+#REF!+#REF!+#REF!+#REF!+#REF!+#REF!+#REF!+#REF!+Kuršėnų!M7+Mažeikių!#REF!+#REF!+Panevėžio!#REF!+#REF!+Radviliškio!#REF!+#REF!+#REF!+#REF!+#REF!+#REF!+#REF!+#REF!+Telšių!#REF!+#REF!+#REF!+#REF!</f>
        <v>#REF!</v>
      </c>
    </row>
    <row r="50" spans="1:5" x14ac:dyDescent="0.3">
      <c r="A50" s="14" t="s">
        <v>25</v>
      </c>
      <c r="B50" s="15" t="s">
        <v>18</v>
      </c>
      <c r="C50" s="14" t="s">
        <v>15</v>
      </c>
      <c r="D50" s="27" t="e">
        <f>+#REF!+#REF!+#REF!+#REF!+#REF!+#REF!+#REF!+#REF!+Kuršėnų!M8+Mažeikių!#REF!+#REF!+Panevėžio!#REF!+#REF!+Radviliškio!#REF!+#REF!+#REF!+#REF!+#REF!+#REF!+#REF!+#REF!+Telšių!#REF!+#REF!+#REF!+#REF!</f>
        <v>#REF!</v>
      </c>
      <c r="E50" s="46"/>
    </row>
    <row r="51" spans="1:5" x14ac:dyDescent="0.3">
      <c r="A51" s="14" t="s">
        <v>30</v>
      </c>
      <c r="B51" s="15" t="s">
        <v>19</v>
      </c>
      <c r="C51" s="14" t="s">
        <v>15</v>
      </c>
      <c r="D51" s="27" t="e">
        <f>+#REF!+#REF!+#REF!+#REF!+#REF!+#REF!+#REF!+#REF!+Kuršėnų!M9+Mažeikių!#REF!+#REF!+Panevėžio!#REF!+#REF!+Radviliškio!#REF!+#REF!+#REF!+#REF!+#REF!+#REF!+#REF!+#REF!+Telšių!#REF!+#REF!+#REF!+#REF!</f>
        <v>#REF!</v>
      </c>
      <c r="E51" s="46"/>
    </row>
    <row r="52" spans="1:5" x14ac:dyDescent="0.3">
      <c r="A52" s="14" t="s">
        <v>33</v>
      </c>
      <c r="B52" s="15" t="s">
        <v>20</v>
      </c>
      <c r="C52" s="26" t="s">
        <v>21</v>
      </c>
      <c r="D52" s="27" t="e">
        <f>+#REF!+#REF!+#REF!+#REF!+#REF!+#REF!+#REF!+#REF!+Kuršėnų!M10+Mažeikių!#REF!+#REF!+Panevėžio!#REF!+#REF!+Radviliškio!#REF!+#REF!+#REF!+#REF!+#REF!+#REF!+#REF!+#REF!+Telšių!#REF!+#REF!+#REF!+#REF!</f>
        <v>#REF!</v>
      </c>
    </row>
    <row r="53" spans="1:5" x14ac:dyDescent="0.3">
      <c r="A53" s="16" t="s">
        <v>185</v>
      </c>
      <c r="B53" s="17" t="s">
        <v>22</v>
      </c>
      <c r="C53" s="58" t="s">
        <v>21</v>
      </c>
      <c r="D53" s="27" t="e">
        <f>+#REF!+#REF!+#REF!+#REF!+#REF!+#REF!+#REF!+#REF!+Kuršėnų!M11+Mažeikių!#REF!+#REF!+Panevėžio!#REF!+#REF!+Radviliškio!#REF!+#REF!+#REF!+#REF!+#REF!+#REF!+#REF!+#REF!+Telšių!#REF!+#REF!+#REF!+#REF!</f>
        <v>#REF!</v>
      </c>
    </row>
    <row r="54" spans="1:5" ht="27.6" x14ac:dyDescent="0.3">
      <c r="A54" s="14">
        <v>7</v>
      </c>
      <c r="B54" s="252" t="s">
        <v>16</v>
      </c>
      <c r="C54" s="14" t="s">
        <v>15</v>
      </c>
      <c r="D54" s="27" t="e">
        <f>+#REF!+#REF!+#REF!+#REF!+#REF!+#REF!+#REF!+#REF!+Kuršėnų!M6+Mažeikių!#REF!+#REF!+Panevėžio!#REF!+#REF!+Radviliškio!#REF!+#REF!+#REF!+#REF!+#REF!+#REF!+#REF!+#REF!+Telšių!#REF!+#REF!+#REF!+#REF!</f>
        <v>#REF!</v>
      </c>
    </row>
    <row r="55" spans="1:5" x14ac:dyDescent="0.3">
      <c r="A55" s="19"/>
      <c r="B55" s="23"/>
      <c r="C55" s="19"/>
      <c r="D55" s="59" t="e">
        <f>+(D48*1)+(D49*1)+(D50*1)+(D51*1)+(D52*1)+(D53*1)</f>
        <v>#REF!</v>
      </c>
      <c r="E55" s="46"/>
    </row>
    <row r="56" spans="1:5" x14ac:dyDescent="0.3">
      <c r="A56" s="19"/>
      <c r="B56" s="23"/>
      <c r="C56" s="19"/>
      <c r="D56" s="45" t="e">
        <f>+(D55*3)*1.3</f>
        <v>#REF!</v>
      </c>
      <c r="E56" s="46"/>
    </row>
    <row r="57" spans="1:5" x14ac:dyDescent="0.3">
      <c r="A57" s="19"/>
      <c r="B57" s="23"/>
      <c r="C57" s="19"/>
      <c r="D57" s="43"/>
      <c r="E57" s="46"/>
    </row>
    <row r="58" spans="1:5" ht="15" customHeight="1" x14ac:dyDescent="0.3">
      <c r="A58" s="320" t="s">
        <v>23</v>
      </c>
      <c r="B58" s="320" t="s">
        <v>1</v>
      </c>
      <c r="C58" s="322" t="s">
        <v>12</v>
      </c>
      <c r="D58" s="315" t="s">
        <v>39</v>
      </c>
      <c r="E58" s="46"/>
    </row>
    <row r="59" spans="1:5" ht="17.25" customHeight="1" x14ac:dyDescent="0.3">
      <c r="A59" s="321"/>
      <c r="B59" s="321"/>
      <c r="C59" s="323"/>
      <c r="D59" s="315"/>
      <c r="E59" s="46"/>
    </row>
    <row r="60" spans="1:5" ht="17.25" customHeight="1" x14ac:dyDescent="0.3">
      <c r="A60" s="316"/>
      <c r="B60" s="317"/>
      <c r="C60" s="317"/>
      <c r="D60" s="318"/>
      <c r="E60" s="46"/>
    </row>
    <row r="61" spans="1:5" ht="26.4" x14ac:dyDescent="0.3">
      <c r="A61" s="50" t="s">
        <v>186</v>
      </c>
      <c r="B61" s="51" t="s">
        <v>24</v>
      </c>
      <c r="C61" s="50" t="s">
        <v>15</v>
      </c>
      <c r="D61" s="44" t="e">
        <f>+#REF!+#REF!+#REF!+Telšių!#REF!+#REF!+#REF!+#REF!+#REF!+#REF!+#REF!+#REF!+Radviliškio!#REF!+#REF!+Panevėžio!#REF!+#REF!+Mažeikių!#REF!+Kuršėnų!#REF!+#REF!+#REF!+#REF!+#REF!+#REF!+#REF!+#REF!+#REF!</f>
        <v>#REF!</v>
      </c>
    </row>
    <row r="62" spans="1:5" x14ac:dyDescent="0.3">
      <c r="A62" s="50"/>
      <c r="B62" s="51"/>
      <c r="C62" s="54"/>
      <c r="D62" s="47" t="e">
        <f>+D61*1</f>
        <v>#REF!</v>
      </c>
    </row>
    <row r="63" spans="1:5" x14ac:dyDescent="0.3">
      <c r="A63" s="24"/>
      <c r="B63" s="25"/>
      <c r="C63" s="24"/>
      <c r="D63" s="47" t="e">
        <f>+(D62*3)*1.3</f>
        <v>#REF!</v>
      </c>
      <c r="E63" s="46"/>
    </row>
    <row r="64" spans="1:5" x14ac:dyDescent="0.3">
      <c r="A64" s="24"/>
      <c r="B64" s="25"/>
      <c r="C64" s="24"/>
      <c r="D64" s="43"/>
      <c r="E64" s="46"/>
    </row>
    <row r="65" spans="1:5" ht="15" customHeight="1" x14ac:dyDescent="0.3">
      <c r="A65" s="315" t="s">
        <v>25</v>
      </c>
      <c r="B65" s="315" t="s">
        <v>2</v>
      </c>
      <c r="C65" s="314" t="s">
        <v>12</v>
      </c>
      <c r="D65" s="315" t="s">
        <v>39</v>
      </c>
      <c r="E65" s="46"/>
    </row>
    <row r="66" spans="1:5" x14ac:dyDescent="0.3">
      <c r="A66" s="315"/>
      <c r="B66" s="315"/>
      <c r="C66" s="314"/>
      <c r="D66" s="315"/>
      <c r="E66" s="46"/>
    </row>
    <row r="67" spans="1:5" ht="15" customHeight="1" x14ac:dyDescent="0.3">
      <c r="A67" s="316"/>
      <c r="B67" s="317"/>
      <c r="C67" s="317"/>
      <c r="D67" s="318"/>
      <c r="E67" s="46"/>
    </row>
    <row r="68" spans="1:5" x14ac:dyDescent="0.3">
      <c r="A68" s="14" t="s">
        <v>187</v>
      </c>
      <c r="B68" s="15" t="s">
        <v>26</v>
      </c>
      <c r="C68" s="14" t="s">
        <v>27</v>
      </c>
      <c r="D68" s="27" t="e">
        <f>+#REF!+#REF!+#REF!+Telšių!H18+#REF!+#REF!+#REF!+#REF!+#REF!+#REF!+#REF!+Radviliškio!H18+#REF!+Panevėžio!#REF!+#REF!+Mažeikių!#REF!+Kuršėnų!N18+#REF!+#REF!+#REF!+#REF!+#REF!+#REF!+#REF!+#REF!</f>
        <v>#REF!</v>
      </c>
      <c r="E68" s="46"/>
    </row>
    <row r="69" spans="1:5" x14ac:dyDescent="0.3">
      <c r="A69" s="14" t="s">
        <v>188</v>
      </c>
      <c r="B69" s="15" t="s">
        <v>28</v>
      </c>
      <c r="C69" s="14" t="s">
        <v>27</v>
      </c>
      <c r="D69" s="27" t="e">
        <f>+#REF!+#REF!+#REF!+Telšių!H19+#REF!+#REF!+#REF!+#REF!+#REF!+#REF!+#REF!+Radviliškio!H19+#REF!+Panevėžio!#REF!+#REF!+Mažeikių!#REF!+Kuršėnų!N19+#REF!+#REF!+#REF!+#REF!+#REF!+#REF!+#REF!+#REF!</f>
        <v>#REF!</v>
      </c>
    </row>
    <row r="70" spans="1:5" x14ac:dyDescent="0.3">
      <c r="A70" s="14" t="s">
        <v>189</v>
      </c>
      <c r="B70" s="18" t="s">
        <v>29</v>
      </c>
      <c r="C70" s="14" t="s">
        <v>27</v>
      </c>
      <c r="D70" s="44" t="e">
        <f>+#REF!+#REF!+#REF!+Telšių!H20+#REF!+#REF!+#REF!+#REF!+#REF!+#REF!+#REF!+Radviliškio!H20+#REF!+Panevėžio!#REF!+#REF!+Mažeikių!#REF!+Kuršėnų!N20+#REF!+#REF!+#REF!+#REF!+#REF!+#REF!+#REF!+#REF!</f>
        <v>#REF!</v>
      </c>
    </row>
    <row r="71" spans="1:5" x14ac:dyDescent="0.3">
      <c r="A71" s="19"/>
      <c r="B71" s="20"/>
      <c r="C71" s="19"/>
      <c r="D71" s="47" t="e">
        <f>+(D68*1)+(D69*1)+(D70*1)</f>
        <v>#REF!</v>
      </c>
      <c r="E71" s="46"/>
    </row>
    <row r="72" spans="1:5" x14ac:dyDescent="0.3">
      <c r="A72" s="19"/>
      <c r="B72" s="20"/>
      <c r="C72" s="19"/>
      <c r="D72" s="47" t="e">
        <f>+(D71*3)*1.3</f>
        <v>#REF!</v>
      </c>
      <c r="E72" s="46"/>
    </row>
    <row r="73" spans="1:5" ht="15" customHeight="1" x14ac:dyDescent="0.3">
      <c r="A73" s="19"/>
      <c r="B73" s="20"/>
      <c r="C73" s="19"/>
      <c r="D73" s="43"/>
      <c r="E73" s="46"/>
    </row>
    <row r="74" spans="1:5" ht="15" customHeight="1" x14ac:dyDescent="0.3">
      <c r="A74" s="315" t="s">
        <v>30</v>
      </c>
      <c r="B74" s="315" t="s">
        <v>3</v>
      </c>
      <c r="C74" s="314" t="s">
        <v>12</v>
      </c>
      <c r="D74" s="315" t="s">
        <v>39</v>
      </c>
      <c r="E74" s="46"/>
    </row>
    <row r="75" spans="1:5" x14ac:dyDescent="0.3">
      <c r="A75" s="315"/>
      <c r="B75" s="315"/>
      <c r="C75" s="314"/>
      <c r="D75" s="315"/>
      <c r="E75" s="46"/>
    </row>
    <row r="76" spans="1:5" ht="15" customHeight="1" x14ac:dyDescent="0.3">
      <c r="A76" s="316"/>
      <c r="B76" s="317"/>
      <c r="C76" s="317"/>
      <c r="D76" s="318"/>
      <c r="E76" s="46"/>
    </row>
    <row r="77" spans="1:5" ht="26.4" x14ac:dyDescent="0.3">
      <c r="A77" s="14" t="s">
        <v>190</v>
      </c>
      <c r="B77" s="15" t="s">
        <v>31</v>
      </c>
      <c r="C77" s="14" t="s">
        <v>32</v>
      </c>
      <c r="D77" s="44" t="e">
        <f>+#REF!+#REF!+#REF!+Telšių!#REF!+#REF!+#REF!+#REF!+#REF!+#REF!+#REF!+#REF!+Radviliškio!#REF!+#REF!+Panevėžio!#REF!+#REF!+Mažeikių!#REF!+Kuršėnų!H27+#REF!+#REF!+#REF!+#REF!+#REF!+#REF!+#REF!+#REF!</f>
        <v>#REF!</v>
      </c>
    </row>
    <row r="78" spans="1:5" x14ac:dyDescent="0.3">
      <c r="A78" s="14"/>
      <c r="B78" s="15"/>
      <c r="C78" s="26"/>
      <c r="D78" s="47" t="e">
        <f>+D77*1</f>
        <v>#REF!</v>
      </c>
    </row>
    <row r="79" spans="1:5" x14ac:dyDescent="0.3">
      <c r="A79" s="19"/>
      <c r="B79" s="23"/>
      <c r="C79" s="19"/>
      <c r="D79" s="47" t="e">
        <f>+(D78*1)*1.3</f>
        <v>#REF!</v>
      </c>
      <c r="E79" s="46"/>
    </row>
    <row r="80" spans="1:5" x14ac:dyDescent="0.3">
      <c r="A80" s="19"/>
      <c r="B80" s="23"/>
      <c r="C80" s="19"/>
      <c r="D80" s="43"/>
      <c r="E80" s="46"/>
    </row>
    <row r="81" spans="1:8" ht="15" customHeight="1" x14ac:dyDescent="0.3">
      <c r="A81" s="315" t="s">
        <v>33</v>
      </c>
      <c r="B81" s="315" t="s">
        <v>34</v>
      </c>
      <c r="C81" s="314" t="s">
        <v>12</v>
      </c>
      <c r="D81" s="315" t="s">
        <v>39</v>
      </c>
      <c r="E81" s="46"/>
    </row>
    <row r="82" spans="1:8" x14ac:dyDescent="0.3">
      <c r="A82" s="315"/>
      <c r="B82" s="315"/>
      <c r="C82" s="314"/>
      <c r="D82" s="315"/>
      <c r="E82" s="46"/>
    </row>
    <row r="83" spans="1:8" ht="15.75" customHeight="1" x14ac:dyDescent="0.3">
      <c r="A83" s="316"/>
      <c r="B83" s="317"/>
      <c r="C83" s="317"/>
      <c r="D83" s="318"/>
      <c r="E83" s="46"/>
    </row>
    <row r="84" spans="1:8" x14ac:dyDescent="0.3">
      <c r="A84" s="14" t="s">
        <v>191</v>
      </c>
      <c r="B84" s="18" t="s">
        <v>5</v>
      </c>
      <c r="C84" s="14" t="s">
        <v>21</v>
      </c>
      <c r="D84" s="44" t="e">
        <f>+#REF!+#REF!+#REF!+Telšių!#REF!+#REF!+#REF!+#REF!+#REF!+#REF!+#REF!+#REF!+Radviliškio!#REF!+#REF!+Panevėžio!#REF!+#REF!+Mažeikių!#REF!+Kuršėnų!H34+#REF!+#REF!+#REF!+#REF!+#REF!+#REF!+#REF!+#REF!</f>
        <v>#REF!</v>
      </c>
    </row>
    <row r="85" spans="1:8" x14ac:dyDescent="0.3">
      <c r="A85" s="14"/>
      <c r="B85" s="18"/>
      <c r="C85" s="26"/>
      <c r="D85" s="47" t="e">
        <f>+D84*1</f>
        <v>#REF!</v>
      </c>
    </row>
    <row r="86" spans="1:8" x14ac:dyDescent="0.3">
      <c r="A86" s="19"/>
      <c r="B86" s="20"/>
      <c r="C86" s="19"/>
      <c r="D86" s="47" t="e">
        <f>+(D85*3)*1.3</f>
        <v>#REF!</v>
      </c>
      <c r="E86" s="46"/>
    </row>
    <row r="87" spans="1:8" x14ac:dyDescent="0.3">
      <c r="A87" s="19"/>
      <c r="B87" s="20"/>
      <c r="C87" s="19"/>
      <c r="D87" s="43"/>
      <c r="E87" s="46"/>
    </row>
    <row r="88" spans="1:8" ht="15" customHeight="1" x14ac:dyDescent="0.3">
      <c r="A88" s="315">
        <v>6</v>
      </c>
      <c r="B88" s="315" t="s">
        <v>6</v>
      </c>
      <c r="C88" s="314" t="s">
        <v>12</v>
      </c>
      <c r="D88" s="315" t="s">
        <v>39</v>
      </c>
      <c r="E88" s="48"/>
      <c r="F88"/>
      <c r="H88"/>
    </row>
    <row r="89" spans="1:8" x14ac:dyDescent="0.3">
      <c r="A89" s="315"/>
      <c r="B89" s="315"/>
      <c r="C89" s="314"/>
      <c r="D89" s="315"/>
      <c r="E89" s="48"/>
      <c r="F89"/>
      <c r="H89"/>
    </row>
    <row r="90" spans="1:8" ht="15" customHeight="1" x14ac:dyDescent="0.3">
      <c r="A90" s="316"/>
      <c r="B90" s="317"/>
      <c r="C90" s="317"/>
      <c r="D90" s="318"/>
      <c r="E90" s="48"/>
      <c r="F90"/>
      <c r="H90"/>
    </row>
    <row r="91" spans="1:8" x14ac:dyDescent="0.3">
      <c r="A91" s="14">
        <v>13</v>
      </c>
      <c r="B91" s="42" t="s">
        <v>7</v>
      </c>
      <c r="C91" s="14" t="s">
        <v>36</v>
      </c>
      <c r="D91" s="44" t="e">
        <f>+#REF!+#REF!+#REF!+Telšių!#REF!+#REF!+#REF!+#REF!+#REF!+#REF!+#REF!+#REF!+Radviliškio!#REF!+#REF!+Panevėžio!#REF!+#REF!+Mažeikių!#REF!+Kuršėnų!#REF!+#REF!+#REF!+#REF!+#REF!+#REF!+#REF!+#REF!+#REF!</f>
        <v>#REF!</v>
      </c>
      <c r="F91"/>
      <c r="H91"/>
    </row>
    <row r="92" spans="1:8" x14ac:dyDescent="0.3">
      <c r="A92" s="14"/>
      <c r="B92" s="18"/>
      <c r="C92" s="26"/>
      <c r="D92" s="47" t="e">
        <f>+D91*1</f>
        <v>#REF!</v>
      </c>
      <c r="F92"/>
      <c r="H92"/>
    </row>
    <row r="93" spans="1:8" x14ac:dyDescent="0.3">
      <c r="A93" s="19"/>
      <c r="B93" s="20"/>
      <c r="C93" s="19"/>
      <c r="D93" s="47" t="e">
        <f>+(D92*3)*1.3</f>
        <v>#REF!</v>
      </c>
      <c r="E93" s="48"/>
      <c r="F93"/>
      <c r="H93"/>
    </row>
    <row r="94" spans="1:8" x14ac:dyDescent="0.3">
      <c r="A94" s="19"/>
      <c r="B94" s="20"/>
      <c r="C94" s="19"/>
      <c r="D94" s="43"/>
      <c r="E94" s="48"/>
      <c r="F94"/>
      <c r="H94"/>
    </row>
    <row r="95" spans="1:8" ht="15" customHeight="1" x14ac:dyDescent="0.3">
      <c r="A95" s="315">
        <v>7</v>
      </c>
      <c r="B95" s="315" t="s">
        <v>8</v>
      </c>
      <c r="C95" s="314" t="s">
        <v>12</v>
      </c>
      <c r="D95" s="315" t="s">
        <v>39</v>
      </c>
      <c r="E95" s="48"/>
      <c r="F95"/>
      <c r="H95"/>
    </row>
    <row r="96" spans="1:8" x14ac:dyDescent="0.3">
      <c r="A96" s="315"/>
      <c r="B96" s="315"/>
      <c r="C96" s="314"/>
      <c r="D96" s="315"/>
      <c r="E96" s="48"/>
      <c r="F96"/>
      <c r="H96"/>
    </row>
    <row r="97" spans="1:8" ht="15" customHeight="1" x14ac:dyDescent="0.3">
      <c r="A97" s="316"/>
      <c r="B97" s="317"/>
      <c r="C97" s="317"/>
      <c r="D97" s="318"/>
      <c r="E97" s="48"/>
      <c r="F97"/>
      <c r="H97"/>
    </row>
    <row r="98" spans="1:8" x14ac:dyDescent="0.3">
      <c r="A98" s="14">
        <v>14</v>
      </c>
      <c r="B98" s="42" t="s">
        <v>9</v>
      </c>
      <c r="C98" s="14" t="s">
        <v>15</v>
      </c>
      <c r="D98" s="44" t="e">
        <f>+#REF!+#REF!+#REF!+Telšių!#REF!+#REF!+#REF!+#REF!+#REF!+#REF!+#REF!+#REF!+Radviliškio!#REF!+#REF!+Panevėžio!#REF!+#REF!+Mažeikių!#REF!+Kuršėnų!#REF!+#REF!+#REF!+#REF!+#REF!+#REF!+#REF!+#REF!+#REF!</f>
        <v>#REF!</v>
      </c>
      <c r="F98"/>
      <c r="H98"/>
    </row>
    <row r="99" spans="1:8" x14ac:dyDescent="0.3">
      <c r="A99" s="14"/>
      <c r="B99" s="18"/>
      <c r="C99" s="26"/>
      <c r="D99" s="47" t="e">
        <f>+D98*1</f>
        <v>#REF!</v>
      </c>
      <c r="F99"/>
      <c r="H99"/>
    </row>
    <row r="100" spans="1:8" ht="15" customHeight="1" x14ac:dyDescent="0.3">
      <c r="A100" s="19"/>
      <c r="B100" s="20"/>
      <c r="C100" s="19"/>
      <c r="D100" s="47" t="e">
        <f>+(D99*3)*1.3</f>
        <v>#REF!</v>
      </c>
      <c r="E100" s="48"/>
      <c r="F100"/>
      <c r="H100"/>
    </row>
    <row r="101" spans="1:8" x14ac:dyDescent="0.3">
      <c r="A101" s="19"/>
      <c r="B101" s="20"/>
      <c r="C101" s="19"/>
      <c r="D101" s="43"/>
      <c r="E101" s="46"/>
    </row>
    <row r="102" spans="1:8" ht="15" customHeight="1" x14ac:dyDescent="0.3">
      <c r="A102" s="19"/>
      <c r="B102" s="20"/>
      <c r="C102" s="19"/>
      <c r="D102" s="43"/>
      <c r="E102" s="46"/>
    </row>
    <row r="103" spans="1:8" x14ac:dyDescent="0.3">
      <c r="A103" s="19"/>
      <c r="B103" s="20"/>
      <c r="C103" s="19"/>
      <c r="D103" s="43"/>
      <c r="E103" s="46"/>
    </row>
    <row r="104" spans="1:8" x14ac:dyDescent="0.3">
      <c r="A104" s="19"/>
      <c r="B104" s="20"/>
      <c r="C104" s="19"/>
      <c r="D104" s="43"/>
      <c r="E104" s="46"/>
    </row>
    <row r="105" spans="1:8" ht="15" customHeight="1" x14ac:dyDescent="0.3">
      <c r="A105" s="312">
        <v>8</v>
      </c>
      <c r="B105" s="312" t="s">
        <v>192</v>
      </c>
      <c r="C105" s="314" t="s">
        <v>12</v>
      </c>
      <c r="D105" s="315" t="s">
        <v>39</v>
      </c>
      <c r="E105" s="46"/>
    </row>
    <row r="106" spans="1:8" x14ac:dyDescent="0.3">
      <c r="A106" s="312"/>
      <c r="B106" s="312"/>
      <c r="C106" s="314"/>
      <c r="D106" s="315"/>
      <c r="E106" s="49"/>
      <c r="F106"/>
      <c r="H106"/>
    </row>
    <row r="107" spans="1:8" ht="15" customHeight="1" x14ac:dyDescent="0.3">
      <c r="A107" s="308"/>
      <c r="B107" s="309"/>
      <c r="C107" s="309"/>
      <c r="D107" s="311"/>
      <c r="E107" s="49"/>
      <c r="F107"/>
      <c r="H107"/>
    </row>
    <row r="108" spans="1:8" ht="15" customHeight="1" x14ac:dyDescent="0.3">
      <c r="A108" s="28">
        <v>15</v>
      </c>
      <c r="B108" s="29" t="s">
        <v>151</v>
      </c>
      <c r="C108" s="28" t="s">
        <v>15</v>
      </c>
      <c r="D108" s="44" t="e">
        <f>+#REF!+#REF!+#REF!+Telšių!#REF!+#REF!+#REF!+#REF!+#REF!+#REF!+#REF!+#REF!+Radviliškio!#REF!+#REF!+Panevėžio!#REF!+#REF!+Mažeikių!#REF!+Kuršėnų!#REF!+#REF!+#REF!+#REF!+#REF!+#REF!+#REF!+#REF!+#REF!</f>
        <v>#REF!</v>
      </c>
      <c r="F108"/>
      <c r="H108"/>
    </row>
    <row r="109" spans="1:8" ht="15" customHeight="1" x14ac:dyDescent="0.3">
      <c r="A109" s="30"/>
      <c r="B109" s="31"/>
      <c r="C109" s="30"/>
      <c r="D109" s="47" t="e">
        <f>+D108*1</f>
        <v>#REF!</v>
      </c>
      <c r="F109"/>
      <c r="H109"/>
    </row>
    <row r="110" spans="1:8" ht="15" customHeight="1" x14ac:dyDescent="0.3">
      <c r="A110" s="30"/>
      <c r="B110" s="31"/>
      <c r="C110" s="30"/>
      <c r="D110" s="47" t="e">
        <f>+(D109*3)*1.3</f>
        <v>#REF!</v>
      </c>
      <c r="E110" s="49"/>
      <c r="F110"/>
      <c r="H110"/>
    </row>
    <row r="111" spans="1:8" x14ac:dyDescent="0.3">
      <c r="A111" s="30"/>
      <c r="B111" s="31"/>
      <c r="C111" s="30"/>
      <c r="D111" s="43"/>
      <c r="E111" s="49"/>
      <c r="F111"/>
      <c r="H111"/>
    </row>
    <row r="112" spans="1:8" ht="15" customHeight="1" x14ac:dyDescent="0.3">
      <c r="A112" s="312">
        <v>9</v>
      </c>
      <c r="B112" s="312" t="s">
        <v>192</v>
      </c>
      <c r="C112" s="314" t="s">
        <v>12</v>
      </c>
      <c r="D112" s="315" t="s">
        <v>39</v>
      </c>
      <c r="E112" s="49"/>
      <c r="F112"/>
      <c r="H112"/>
    </row>
    <row r="113" spans="1:8" x14ac:dyDescent="0.3">
      <c r="A113" s="312"/>
      <c r="B113" s="312"/>
      <c r="C113" s="314"/>
      <c r="D113" s="315"/>
      <c r="E113" s="49"/>
      <c r="F113"/>
      <c r="H113"/>
    </row>
    <row r="114" spans="1:8" ht="15" customHeight="1" x14ac:dyDescent="0.3">
      <c r="A114" s="308"/>
      <c r="B114" s="309"/>
      <c r="C114" s="309"/>
      <c r="D114" s="311"/>
      <c r="E114" s="49"/>
      <c r="F114"/>
      <c r="H114"/>
    </row>
    <row r="115" spans="1:8" ht="15.75" customHeight="1" x14ac:dyDescent="0.3">
      <c r="A115" s="32">
        <v>16</v>
      </c>
      <c r="B115" s="33" t="s">
        <v>152</v>
      </c>
      <c r="C115" s="32" t="s">
        <v>15</v>
      </c>
      <c r="D115" s="44" t="e">
        <f>+#REF!+#REF!+#REF!+Telšių!#REF!+#REF!+#REF!+#REF!+#REF!+#REF!+#REF!+#REF!+Radviliškio!#REF!+#REF!+Panevėžio!#REF!+#REF!+Mažeikių!#REF!+Kuršėnų!#REF!+#REF!+#REF!+#REF!+#REF!+#REF!+#REF!+#REF!+#REF!</f>
        <v>#REF!</v>
      </c>
      <c r="F115"/>
      <c r="H115"/>
    </row>
    <row r="116" spans="1:8" ht="15.75" customHeight="1" x14ac:dyDescent="0.3">
      <c r="A116" s="32"/>
      <c r="B116" s="33"/>
      <c r="C116" s="34"/>
      <c r="D116" s="47" t="e">
        <f>+D115*1</f>
        <v>#REF!</v>
      </c>
      <c r="F116"/>
      <c r="H116"/>
    </row>
    <row r="117" spans="1:8" ht="15.75" customHeight="1" x14ac:dyDescent="0.3">
      <c r="A117" s="35"/>
      <c r="B117" s="36"/>
      <c r="C117" s="35"/>
      <c r="D117" s="47" t="e">
        <f>+(D116*3)*1.3</f>
        <v>#REF!</v>
      </c>
      <c r="E117" s="49"/>
      <c r="F117"/>
      <c r="H117"/>
    </row>
    <row r="118" spans="1:8" ht="15" customHeight="1" x14ac:dyDescent="0.3">
      <c r="A118" s="35"/>
      <c r="B118" s="36"/>
      <c r="C118" s="35"/>
      <c r="D118" s="43"/>
      <c r="E118" s="49"/>
      <c r="F118"/>
      <c r="H118"/>
    </row>
    <row r="119" spans="1:8" ht="15" customHeight="1" x14ac:dyDescent="0.3">
      <c r="A119" s="312">
        <v>10</v>
      </c>
      <c r="B119" s="312" t="s">
        <v>153</v>
      </c>
      <c r="C119" s="314" t="s">
        <v>12</v>
      </c>
      <c r="D119" s="315" t="s">
        <v>39</v>
      </c>
      <c r="E119" s="49"/>
      <c r="F119"/>
      <c r="H119"/>
    </row>
    <row r="120" spans="1:8" x14ac:dyDescent="0.3">
      <c r="A120" s="312"/>
      <c r="B120" s="312"/>
      <c r="C120" s="314"/>
      <c r="D120" s="315"/>
      <c r="E120" s="49"/>
      <c r="F120"/>
      <c r="H120"/>
    </row>
    <row r="121" spans="1:8" ht="15" customHeight="1" x14ac:dyDescent="0.3">
      <c r="A121" s="308"/>
      <c r="B121" s="309"/>
      <c r="C121" s="309"/>
      <c r="D121" s="311"/>
      <c r="E121" s="49"/>
      <c r="F121"/>
      <c r="H121"/>
    </row>
    <row r="122" spans="1:8" x14ac:dyDescent="0.3">
      <c r="A122" s="32">
        <v>17</v>
      </c>
      <c r="B122" s="33" t="s">
        <v>154</v>
      </c>
      <c r="C122" s="32" t="s">
        <v>15</v>
      </c>
      <c r="D122" s="44" t="e">
        <f>+#REF!+#REF!+#REF!+Telšių!#REF!+#REF!+#REF!+#REF!+#REF!+#REF!+#REF!+#REF!+Radviliškio!#REF!+#REF!+Panevėžio!#REF!+#REF!+Mažeikių!#REF!+Kuršėnų!#REF!+#REF!+#REF!+#REF!+#REF!+#REF!+#REF!+#REF!+#REF!</f>
        <v>#REF!</v>
      </c>
      <c r="F122"/>
      <c r="H122"/>
    </row>
    <row r="123" spans="1:8" x14ac:dyDescent="0.3">
      <c r="A123" s="32"/>
      <c r="B123" s="33"/>
      <c r="C123" s="34"/>
      <c r="D123" s="47" t="e">
        <f>+D122*1</f>
        <v>#REF!</v>
      </c>
      <c r="F123"/>
      <c r="H123"/>
    </row>
    <row r="124" spans="1:8" x14ac:dyDescent="0.3">
      <c r="A124" s="35"/>
      <c r="B124" s="36"/>
      <c r="C124" s="35"/>
      <c r="D124" s="47" t="e">
        <f>+(D123*3)*1.3</f>
        <v>#REF!</v>
      </c>
      <c r="E124" s="49"/>
      <c r="F124"/>
      <c r="H124"/>
    </row>
    <row r="125" spans="1:8" ht="15.75" customHeight="1" x14ac:dyDescent="0.3">
      <c r="A125" s="35"/>
      <c r="B125" s="36"/>
      <c r="C125" s="35"/>
      <c r="D125" s="43"/>
      <c r="E125" s="49"/>
      <c r="F125"/>
      <c r="H125"/>
    </row>
    <row r="126" spans="1:8" ht="15" customHeight="1" x14ac:dyDescent="0.3">
      <c r="A126" s="312">
        <v>11</v>
      </c>
      <c r="B126" s="312" t="s">
        <v>153</v>
      </c>
      <c r="C126" s="314" t="s">
        <v>12</v>
      </c>
      <c r="D126" s="315" t="s">
        <v>39</v>
      </c>
      <c r="E126" s="49"/>
      <c r="F126"/>
      <c r="H126"/>
    </row>
    <row r="127" spans="1:8" ht="15" customHeight="1" x14ac:dyDescent="0.3">
      <c r="A127" s="312"/>
      <c r="B127" s="312"/>
      <c r="C127" s="314"/>
      <c r="D127" s="315"/>
      <c r="E127" s="49"/>
      <c r="F127"/>
      <c r="H127"/>
    </row>
    <row r="128" spans="1:8" x14ac:dyDescent="0.3">
      <c r="A128" s="308"/>
      <c r="B128" s="309"/>
      <c r="C128" s="309"/>
      <c r="D128" s="311"/>
      <c r="E128" s="49"/>
      <c r="F128"/>
      <c r="H128"/>
    </row>
    <row r="129" spans="1:8" x14ac:dyDescent="0.3">
      <c r="A129" s="32">
        <v>18</v>
      </c>
      <c r="B129" s="33" t="s">
        <v>155</v>
      </c>
      <c r="C129" s="32" t="s">
        <v>15</v>
      </c>
      <c r="D129" s="44" t="e">
        <f>+#REF!+#REF!+#REF!+Telšių!#REF!+#REF!+#REF!+#REF!+#REF!+#REF!+#REF!+#REF!+Radviliškio!#REF!+#REF!+Panevėžio!#REF!+#REF!+Mažeikių!#REF!+Kuršėnų!#REF!+#REF!+#REF!+#REF!+#REF!+#REF!+#REF!+#REF!+#REF!</f>
        <v>#REF!</v>
      </c>
      <c r="F129"/>
      <c r="H129"/>
    </row>
    <row r="130" spans="1:8" x14ac:dyDescent="0.3">
      <c r="A130" s="32"/>
      <c r="B130" s="33"/>
      <c r="C130" s="34"/>
      <c r="D130" s="47" t="e">
        <f>+D129*1</f>
        <v>#REF!</v>
      </c>
      <c r="F130"/>
      <c r="H130"/>
    </row>
    <row r="131" spans="1:8" x14ac:dyDescent="0.3">
      <c r="A131" s="35"/>
      <c r="B131" s="36"/>
      <c r="C131" s="35"/>
      <c r="D131" s="47" t="e">
        <f>+(D130*3)*1.3</f>
        <v>#REF!</v>
      </c>
      <c r="E131" s="49"/>
      <c r="F131"/>
      <c r="H131"/>
    </row>
    <row r="132" spans="1:8" x14ac:dyDescent="0.3">
      <c r="A132" s="35"/>
      <c r="B132" s="36"/>
      <c r="C132" s="35"/>
      <c r="D132" s="43"/>
      <c r="E132" s="49"/>
      <c r="F132"/>
      <c r="H132"/>
    </row>
    <row r="133" spans="1:8" ht="15.75" customHeight="1" x14ac:dyDescent="0.3">
      <c r="A133" s="312">
        <v>12</v>
      </c>
      <c r="B133" s="312" t="s">
        <v>181</v>
      </c>
      <c r="C133" s="314" t="s">
        <v>12</v>
      </c>
      <c r="D133" s="315" t="s">
        <v>39</v>
      </c>
      <c r="E133" s="49"/>
      <c r="F133"/>
      <c r="H133"/>
    </row>
    <row r="134" spans="1:8" ht="15" customHeight="1" x14ac:dyDescent="0.3">
      <c r="A134" s="312"/>
      <c r="B134" s="312"/>
      <c r="C134" s="314"/>
      <c r="D134" s="315"/>
      <c r="E134" s="49"/>
      <c r="F134"/>
      <c r="H134"/>
    </row>
    <row r="135" spans="1:8" ht="15" customHeight="1" x14ac:dyDescent="0.3">
      <c r="A135" s="308"/>
      <c r="B135" s="309"/>
      <c r="C135" s="309"/>
      <c r="D135" s="311"/>
      <c r="E135" s="49"/>
      <c r="F135"/>
      <c r="H135"/>
    </row>
    <row r="136" spans="1:8" x14ac:dyDescent="0.3">
      <c r="A136" s="32">
        <v>19</v>
      </c>
      <c r="B136" s="33" t="s">
        <v>156</v>
      </c>
      <c r="C136" s="32" t="s">
        <v>15</v>
      </c>
      <c r="D136" s="27" t="e">
        <f>+#REF!+#REF!+#REF!+Telšių!#REF!+#REF!+#REF!+#REF!+#REF!+#REF!+#REF!+#REF!+Radviliškio!#REF!+#REF!+Panevėžio!#REF!+#REF!+Mažeikių!#REF!+Kuršėnų!#REF!+#REF!+#REF!+#REF!+#REF!+#REF!+#REF!+#REF!+#REF!</f>
        <v>#REF!</v>
      </c>
      <c r="F136"/>
      <c r="H136"/>
    </row>
    <row r="137" spans="1:8" x14ac:dyDescent="0.3">
      <c r="A137" s="32">
        <v>20</v>
      </c>
      <c r="B137" s="33" t="s">
        <v>162</v>
      </c>
      <c r="C137" s="32" t="s">
        <v>15</v>
      </c>
      <c r="D137" s="44" t="e">
        <f>+#REF!+#REF!+#REF!+Telšių!#REF!+#REF!+#REF!+#REF!+#REF!+#REF!+#REF!+#REF!+Radviliškio!#REF!+#REF!+Panevėžio!#REF!+#REF!+Mažeikių!#REF!+Kuršėnų!#REF!+#REF!+#REF!+#REF!+#REF!+#REF!+#REF!+#REF!+#REF!</f>
        <v>#REF!</v>
      </c>
      <c r="F137"/>
      <c r="H137"/>
    </row>
    <row r="138" spans="1:8" x14ac:dyDescent="0.3">
      <c r="A138" s="35"/>
      <c r="B138" s="36"/>
      <c r="C138" s="35"/>
      <c r="D138" s="47" t="e">
        <f>+(D136*1)+(D137*1)</f>
        <v>#REF!</v>
      </c>
      <c r="E138" s="49"/>
      <c r="F138"/>
      <c r="H138"/>
    </row>
    <row r="139" spans="1:8" x14ac:dyDescent="0.3">
      <c r="A139" s="35"/>
      <c r="B139" s="36"/>
      <c r="C139" s="35"/>
      <c r="D139" s="47" t="e">
        <f>+(D138*3)*1.3</f>
        <v>#REF!</v>
      </c>
      <c r="E139" s="49"/>
      <c r="F139"/>
      <c r="H139"/>
    </row>
    <row r="140" spans="1:8" x14ac:dyDescent="0.3">
      <c r="A140" s="35"/>
      <c r="B140" s="36"/>
      <c r="C140" s="35"/>
      <c r="D140" s="43"/>
      <c r="E140" s="49"/>
      <c r="F140"/>
      <c r="H140"/>
    </row>
    <row r="141" spans="1:8" ht="15" customHeight="1" x14ac:dyDescent="0.3">
      <c r="A141" s="312">
        <v>13</v>
      </c>
      <c r="B141" s="313" t="s">
        <v>182</v>
      </c>
      <c r="C141" s="314" t="s">
        <v>12</v>
      </c>
      <c r="D141" s="315" t="s">
        <v>39</v>
      </c>
      <c r="E141" s="49"/>
      <c r="F141"/>
      <c r="H141"/>
    </row>
    <row r="142" spans="1:8" x14ac:dyDescent="0.3">
      <c r="A142" s="312"/>
      <c r="B142" s="313"/>
      <c r="C142" s="314"/>
      <c r="D142" s="315"/>
      <c r="E142" s="49"/>
      <c r="F142"/>
      <c r="H142"/>
    </row>
    <row r="143" spans="1:8" ht="15" customHeight="1" x14ac:dyDescent="0.3">
      <c r="A143" s="308"/>
      <c r="B143" s="309"/>
      <c r="C143" s="309"/>
      <c r="D143" s="310"/>
      <c r="E143" s="49"/>
      <c r="F143"/>
      <c r="H143"/>
    </row>
    <row r="144" spans="1:8" ht="15" customHeight="1" x14ac:dyDescent="0.3">
      <c r="A144" s="32">
        <v>21</v>
      </c>
      <c r="B144" s="33" t="s">
        <v>182</v>
      </c>
      <c r="C144" s="34" t="s">
        <v>15</v>
      </c>
      <c r="D144" s="27" t="e">
        <f>+#REF!+#REF!+#REF!+Telšių!#REF!+#REF!+#REF!+#REF!+#REF!+#REF!+#REF!+#REF!+Radviliškio!#REF!+#REF!+Panevėžio!#REF!+#REF!+Mažeikių!#REF!+Kuršėnų!#REF!+#REF!+#REF!+#REF!+#REF!+#REF!+#REF!+#REF!+#REF!</f>
        <v>#REF!</v>
      </c>
      <c r="F144"/>
      <c r="H144"/>
    </row>
    <row r="145" spans="1:8" ht="15" customHeight="1" x14ac:dyDescent="0.3">
      <c r="A145" s="32"/>
      <c r="B145" s="33"/>
      <c r="C145" s="34"/>
      <c r="D145" s="47" t="e">
        <f>+D144*1</f>
        <v>#REF!</v>
      </c>
      <c r="F145"/>
      <c r="H145"/>
    </row>
    <row r="146" spans="1:8" ht="15" customHeight="1" x14ac:dyDescent="0.3">
      <c r="A146" s="35"/>
      <c r="B146" s="36"/>
      <c r="C146" s="35"/>
      <c r="D146" s="47" t="e">
        <f>+(D145*3)*1.3</f>
        <v>#REF!</v>
      </c>
      <c r="E146" s="49"/>
      <c r="F146"/>
      <c r="H146"/>
    </row>
    <row r="147" spans="1:8" ht="15" customHeight="1" x14ac:dyDescent="0.3">
      <c r="A147" s="35"/>
      <c r="B147" s="36"/>
      <c r="C147" s="35"/>
      <c r="D147" s="43"/>
      <c r="E147" s="49"/>
      <c r="F147"/>
      <c r="H147"/>
    </row>
    <row r="148" spans="1:8" ht="15" customHeight="1" x14ac:dyDescent="0.3">
      <c r="A148" s="312">
        <v>14</v>
      </c>
      <c r="B148" s="313" t="s">
        <v>183</v>
      </c>
      <c r="C148" s="314" t="s">
        <v>12</v>
      </c>
      <c r="D148" s="315" t="s">
        <v>39</v>
      </c>
      <c r="E148" s="49"/>
      <c r="F148"/>
      <c r="H148"/>
    </row>
    <row r="149" spans="1:8" x14ac:dyDescent="0.3">
      <c r="A149" s="312"/>
      <c r="B149" s="313"/>
      <c r="C149" s="314"/>
      <c r="D149" s="315"/>
      <c r="E149" s="49"/>
      <c r="F149"/>
      <c r="H149"/>
    </row>
    <row r="150" spans="1:8" ht="15" customHeight="1" x14ac:dyDescent="0.3">
      <c r="A150" s="308"/>
      <c r="B150" s="309"/>
      <c r="C150" s="309"/>
      <c r="D150" s="310"/>
      <c r="E150" s="49"/>
      <c r="F150"/>
      <c r="H150"/>
    </row>
    <row r="151" spans="1:8" ht="15" customHeight="1" x14ac:dyDescent="0.3">
      <c r="A151" s="32">
        <v>22</v>
      </c>
      <c r="B151" s="33" t="s">
        <v>183</v>
      </c>
      <c r="C151" s="34" t="s">
        <v>167</v>
      </c>
      <c r="D151" s="27" t="e">
        <f>+#REF!+#REF!+#REF!+Telšių!#REF!+#REF!+#REF!+#REF!+#REF!+#REF!+#REF!+#REF!+Radviliškio!#REF!+#REF!+Panevėžio!#REF!+#REF!+Mažeikių!#REF!+Kuršėnų!#REF!+#REF!+#REF!+#REF!+#REF!+#REF!+#REF!+#REF!+#REF!</f>
        <v>#REF!</v>
      </c>
      <c r="F151"/>
      <c r="H151"/>
    </row>
    <row r="152" spans="1:8" ht="15" customHeight="1" x14ac:dyDescent="0.3">
      <c r="A152" s="32"/>
      <c r="B152" s="33"/>
      <c r="C152" s="34"/>
      <c r="D152" s="47" t="e">
        <f>+D151*1</f>
        <v>#REF!</v>
      </c>
      <c r="F152"/>
      <c r="H152"/>
    </row>
    <row r="153" spans="1:8" ht="15" customHeight="1" x14ac:dyDescent="0.3">
      <c r="A153" s="35"/>
      <c r="B153" s="36"/>
      <c r="C153" s="35"/>
      <c r="D153" s="47" t="e">
        <f>+(D152*3)*1.3</f>
        <v>#REF!</v>
      </c>
      <c r="E153" s="49"/>
      <c r="F153"/>
      <c r="H153"/>
    </row>
    <row r="154" spans="1:8" ht="15" customHeight="1" x14ac:dyDescent="0.3">
      <c r="A154" s="35"/>
      <c r="B154" s="36"/>
      <c r="C154" s="35"/>
      <c r="D154" s="43"/>
      <c r="E154" s="49"/>
      <c r="F154"/>
      <c r="H154"/>
    </row>
    <row r="155" spans="1:8" ht="15" customHeight="1" x14ac:dyDescent="0.3">
      <c r="A155" s="312">
        <v>15</v>
      </c>
      <c r="B155" s="313" t="s">
        <v>168</v>
      </c>
      <c r="C155" s="314" t="s">
        <v>12</v>
      </c>
      <c r="D155" s="315" t="s">
        <v>39</v>
      </c>
      <c r="E155" s="49"/>
      <c r="F155"/>
      <c r="H155"/>
    </row>
    <row r="156" spans="1:8" x14ac:dyDescent="0.3">
      <c r="A156" s="312"/>
      <c r="B156" s="313"/>
      <c r="C156" s="314"/>
      <c r="D156" s="315"/>
      <c r="E156" s="49"/>
      <c r="F156"/>
      <c r="H156"/>
    </row>
    <row r="157" spans="1:8" ht="15" customHeight="1" x14ac:dyDescent="0.3">
      <c r="A157" s="308"/>
      <c r="B157" s="309"/>
      <c r="C157" s="309"/>
      <c r="D157" s="310"/>
      <c r="E157" s="49"/>
      <c r="F157"/>
      <c r="H157"/>
    </row>
    <row r="158" spans="1:8" x14ac:dyDescent="0.3">
      <c r="A158" s="32">
        <v>23</v>
      </c>
      <c r="B158" s="33" t="s">
        <v>168</v>
      </c>
      <c r="C158" s="34" t="s">
        <v>167</v>
      </c>
      <c r="D158" s="27" t="e">
        <f>+#REF!+#REF!+#REF!+Telšių!#REF!+#REF!+#REF!+#REF!+#REF!+#REF!+#REF!+#REF!+Radviliškio!#REF!+#REF!+Panevėžio!#REF!+#REF!+Mažeikių!#REF!+Kuršėnų!#REF!+#REF!+#REF!+#REF!+#REF!+#REF!+#REF!+#REF!+#REF!</f>
        <v>#REF!</v>
      </c>
      <c r="F158"/>
      <c r="H158"/>
    </row>
    <row r="159" spans="1:8" x14ac:dyDescent="0.3">
      <c r="A159" s="32"/>
      <c r="B159" s="33"/>
      <c r="C159" s="34"/>
      <c r="D159" s="47" t="e">
        <f>+D158*1</f>
        <v>#REF!</v>
      </c>
      <c r="F159"/>
      <c r="H159"/>
    </row>
    <row r="160" spans="1:8" x14ac:dyDescent="0.3">
      <c r="A160" s="35"/>
      <c r="B160" s="36"/>
      <c r="C160" s="35"/>
      <c r="D160" s="47" t="e">
        <f>+(D159*3)*1.3</f>
        <v>#REF!</v>
      </c>
      <c r="E160" s="49"/>
      <c r="F160"/>
      <c r="H160"/>
    </row>
    <row r="161" spans="1:8" ht="15" customHeight="1" x14ac:dyDescent="0.3">
      <c r="A161" s="35"/>
      <c r="B161" s="36"/>
      <c r="C161" s="35"/>
      <c r="D161" s="43"/>
      <c r="E161" s="49"/>
      <c r="F161"/>
      <c r="H161"/>
    </row>
    <row r="162" spans="1:8" ht="15" customHeight="1" x14ac:dyDescent="0.3">
      <c r="A162" s="312">
        <v>16</v>
      </c>
      <c r="B162" s="313" t="s">
        <v>169</v>
      </c>
      <c r="C162" s="314" t="s">
        <v>12</v>
      </c>
      <c r="D162" s="315" t="s">
        <v>39</v>
      </c>
      <c r="E162" s="49"/>
      <c r="F162"/>
      <c r="H162"/>
    </row>
    <row r="163" spans="1:8" ht="15" customHeight="1" x14ac:dyDescent="0.3">
      <c r="A163" s="312"/>
      <c r="B163" s="313"/>
      <c r="C163" s="314"/>
      <c r="D163" s="315"/>
      <c r="E163" s="49"/>
      <c r="F163"/>
      <c r="H163"/>
    </row>
    <row r="164" spans="1:8" ht="15" customHeight="1" x14ac:dyDescent="0.3">
      <c r="A164" s="308"/>
      <c r="B164" s="309"/>
      <c r="C164" s="309"/>
      <c r="D164" s="310"/>
      <c r="E164" s="49"/>
      <c r="F164"/>
      <c r="H164"/>
    </row>
    <row r="165" spans="1:8" x14ac:dyDescent="0.3">
      <c r="A165" s="32">
        <v>24</v>
      </c>
      <c r="B165" s="61" t="s">
        <v>170</v>
      </c>
      <c r="C165" s="34" t="s">
        <v>15</v>
      </c>
      <c r="D165" s="27" t="e">
        <f>+#REF!+#REF!+#REF!+Telšių!#REF!+#REF!+#REF!+#REF!+#REF!+#REF!+#REF!+#REF!+Radviliškio!#REF!+#REF!+Panevėžio!#REF!+#REF!+Mažeikių!#REF!+Kuršėnų!#REF!+#REF!+#REF!+#REF!+#REF!+#REF!+#REF!+#REF!+#REF!</f>
        <v>#REF!</v>
      </c>
      <c r="F165"/>
      <c r="H165"/>
    </row>
    <row r="166" spans="1:8" ht="28.2" x14ac:dyDescent="0.3">
      <c r="A166" s="32"/>
      <c r="B166" s="62" t="s">
        <v>171</v>
      </c>
      <c r="C166" s="34"/>
      <c r="D166" s="27"/>
      <c r="F166"/>
      <c r="H166"/>
    </row>
    <row r="167" spans="1:8" x14ac:dyDescent="0.3">
      <c r="A167" s="32"/>
      <c r="B167" s="61" t="s">
        <v>172</v>
      </c>
      <c r="C167" s="34"/>
      <c r="D167" s="27"/>
      <c r="F167"/>
      <c r="H167"/>
    </row>
    <row r="168" spans="1:8" x14ac:dyDescent="0.3">
      <c r="A168" s="32"/>
      <c r="B168" s="33"/>
      <c r="C168" s="34"/>
      <c r="D168" s="47" t="e">
        <f>+D165*1</f>
        <v>#REF!</v>
      </c>
      <c r="F168"/>
      <c r="H168"/>
    </row>
    <row r="169" spans="1:8" x14ac:dyDescent="0.3">
      <c r="A169" s="35"/>
      <c r="B169" s="36"/>
      <c r="C169" s="35"/>
      <c r="D169" s="47" t="e">
        <f>+(D168*3)*1.3</f>
        <v>#REF!</v>
      </c>
      <c r="E169" s="49"/>
      <c r="F169"/>
      <c r="H169"/>
    </row>
    <row r="170" spans="1:8" x14ac:dyDescent="0.3">
      <c r="A170" s="35"/>
      <c r="B170" s="36"/>
      <c r="C170" s="35"/>
      <c r="D170" s="43"/>
      <c r="E170" s="49"/>
      <c r="F170"/>
      <c r="H170"/>
    </row>
    <row r="171" spans="1:8" ht="15" customHeight="1" x14ac:dyDescent="0.3">
      <c r="A171" s="312">
        <v>17</v>
      </c>
      <c r="B171" s="312" t="s">
        <v>173</v>
      </c>
      <c r="C171" s="314" t="s">
        <v>12</v>
      </c>
      <c r="D171" s="315" t="s">
        <v>39</v>
      </c>
      <c r="E171" s="49"/>
      <c r="F171"/>
      <c r="H171"/>
    </row>
    <row r="172" spans="1:8" ht="15" customHeight="1" x14ac:dyDescent="0.3">
      <c r="A172" s="312"/>
      <c r="B172" s="312"/>
      <c r="C172" s="314"/>
      <c r="D172" s="315"/>
      <c r="E172" s="49"/>
      <c r="F172"/>
      <c r="H172"/>
    </row>
    <row r="173" spans="1:8" ht="15" customHeight="1" x14ac:dyDescent="0.3">
      <c r="A173" s="308"/>
      <c r="B173" s="309"/>
      <c r="C173" s="309"/>
      <c r="D173" s="311"/>
      <c r="E173" s="49"/>
      <c r="F173"/>
      <c r="H173"/>
    </row>
    <row r="174" spans="1:8" x14ac:dyDescent="0.3">
      <c r="A174" s="28">
        <v>25</v>
      </c>
      <c r="B174" s="29" t="s">
        <v>173</v>
      </c>
      <c r="C174" s="28" t="s">
        <v>193</v>
      </c>
      <c r="D174" s="44" t="e">
        <f>+#REF!+#REF!+#REF!+Telšių!#REF!+#REF!+#REF!+#REF!+#REF!+#REF!+#REF!+#REF!+Radviliškio!#REF!+#REF!+Panevėžio!#REF!+#REF!+Mažeikių!#REF!+Kuršėnų!#REF!+#REF!+#REF!+#REF!+#REF!+#REF!+#REF!+#REF!+#REF!</f>
        <v>#REF!</v>
      </c>
      <c r="F174"/>
      <c r="H174"/>
    </row>
    <row r="175" spans="1:8" x14ac:dyDescent="0.3">
      <c r="A175" s="52"/>
      <c r="B175" s="52"/>
      <c r="C175" s="53"/>
      <c r="D175" s="47" t="e">
        <f>+D174*1</f>
        <v>#REF!</v>
      </c>
    </row>
    <row r="176" spans="1:8" x14ac:dyDescent="0.3">
      <c r="A176" s="37"/>
      <c r="B176" s="37"/>
      <c r="C176" s="37"/>
      <c r="D176" s="47" t="e">
        <f>+(D175*3)*1.3</f>
        <v>#REF!</v>
      </c>
    </row>
    <row r="177" spans="1:3" x14ac:dyDescent="0.3">
      <c r="A177" s="37"/>
      <c r="B177" s="37"/>
      <c r="C177" s="37"/>
    </row>
  </sheetData>
  <mergeCells count="100">
    <mergeCell ref="A7:A8"/>
    <mergeCell ref="A9:A10"/>
    <mergeCell ref="A11:A12"/>
    <mergeCell ref="A1:G1"/>
    <mergeCell ref="D2:G2"/>
    <mergeCell ref="A3:A6"/>
    <mergeCell ref="B3:B6"/>
    <mergeCell ref="C3:C6"/>
    <mergeCell ref="D3:G3"/>
    <mergeCell ref="D4:D6"/>
    <mergeCell ref="E4:F4"/>
    <mergeCell ref="G4:G5"/>
    <mergeCell ref="A13:A14"/>
    <mergeCell ref="A29:A30"/>
    <mergeCell ref="A31:A32"/>
    <mergeCell ref="A33:A34"/>
    <mergeCell ref="A67:D67"/>
    <mergeCell ref="A47:D47"/>
    <mergeCell ref="D58:D59"/>
    <mergeCell ref="A17:A19"/>
    <mergeCell ref="A76:D76"/>
    <mergeCell ref="C45:C46"/>
    <mergeCell ref="D45:D46"/>
    <mergeCell ref="A58:A59"/>
    <mergeCell ref="A74:A75"/>
    <mergeCell ref="B74:B75"/>
    <mergeCell ref="C74:C75"/>
    <mergeCell ref="B58:B59"/>
    <mergeCell ref="C58:C59"/>
    <mergeCell ref="A65:A66"/>
    <mergeCell ref="B65:B66"/>
    <mergeCell ref="C65:C66"/>
    <mergeCell ref="A60:D60"/>
    <mergeCell ref="A141:A142"/>
    <mergeCell ref="B141:B142"/>
    <mergeCell ref="A148:A149"/>
    <mergeCell ref="B148:B149"/>
    <mergeCell ref="A126:A127"/>
    <mergeCell ref="B126:B127"/>
    <mergeCell ref="B133:B134"/>
    <mergeCell ref="A133:A134"/>
    <mergeCell ref="A128:D128"/>
    <mergeCell ref="A135:D135"/>
    <mergeCell ref="D133:D134"/>
    <mergeCell ref="A143:D143"/>
    <mergeCell ref="D141:D142"/>
    <mergeCell ref="D148:D149"/>
    <mergeCell ref="D126:D127"/>
    <mergeCell ref="C141:C142"/>
    <mergeCell ref="C148:C149"/>
    <mergeCell ref="D65:D66"/>
    <mergeCell ref="D74:D75"/>
    <mergeCell ref="D81:D82"/>
    <mergeCell ref="D105:D106"/>
    <mergeCell ref="A83:D83"/>
    <mergeCell ref="A90:D90"/>
    <mergeCell ref="A97:D97"/>
    <mergeCell ref="A95:A96"/>
    <mergeCell ref="B95:B96"/>
    <mergeCell ref="D88:D89"/>
    <mergeCell ref="D95:D96"/>
    <mergeCell ref="D112:D113"/>
    <mergeCell ref="D119:D120"/>
    <mergeCell ref="A81:A82"/>
    <mergeCell ref="C112:C113"/>
    <mergeCell ref="C119:C120"/>
    <mergeCell ref="C126:C127"/>
    <mergeCell ref="C133:C134"/>
    <mergeCell ref="A88:A89"/>
    <mergeCell ref="B88:B89"/>
    <mergeCell ref="A105:A106"/>
    <mergeCell ref="B105:B106"/>
    <mergeCell ref="A112:A113"/>
    <mergeCell ref="B112:B113"/>
    <mergeCell ref="A121:D121"/>
    <mergeCell ref="A119:A120"/>
    <mergeCell ref="B119:B120"/>
    <mergeCell ref="B81:B82"/>
    <mergeCell ref="C88:C89"/>
    <mergeCell ref="C95:C96"/>
    <mergeCell ref="A107:D107"/>
    <mergeCell ref="A114:D114"/>
    <mergeCell ref="C105:C106"/>
    <mergeCell ref="C81:C82"/>
    <mergeCell ref="A150:D150"/>
    <mergeCell ref="A157:D157"/>
    <mergeCell ref="A164:D164"/>
    <mergeCell ref="A173:D173"/>
    <mergeCell ref="A162:A163"/>
    <mergeCell ref="B162:B163"/>
    <mergeCell ref="C155:C156"/>
    <mergeCell ref="C162:C163"/>
    <mergeCell ref="C171:C172"/>
    <mergeCell ref="D171:D172"/>
    <mergeCell ref="A171:A172"/>
    <mergeCell ref="B171:B172"/>
    <mergeCell ref="A155:A156"/>
    <mergeCell ref="B155:B156"/>
    <mergeCell ref="D155:D156"/>
    <mergeCell ref="D162:D1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4515-81D2-4979-AC7E-1E523C4B38C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67F6-FBAD-4DD0-A638-45B5E61436D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CA96-3896-4AF8-BAD5-692A92E2074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54"/>
  <sheetViews>
    <sheetView zoomScale="80" zoomScaleNormal="80" workbookViewId="0">
      <selection activeCell="A19" sqref="A19"/>
    </sheetView>
  </sheetViews>
  <sheetFormatPr defaultColWidth="8.88671875" defaultRowHeight="14.4" x14ac:dyDescent="0.3"/>
  <cols>
    <col min="1" max="1" width="21.109375" style="174" customWidth="1"/>
    <col min="2" max="2" width="61.88671875" style="174" customWidth="1"/>
    <col min="3" max="3" width="32.5546875" style="174" customWidth="1"/>
    <col min="4" max="4" width="17.6640625" style="174" customWidth="1"/>
    <col min="5" max="5" width="13.6640625" style="174" customWidth="1"/>
    <col min="6" max="6" width="16" style="174" customWidth="1"/>
    <col min="7" max="7" width="14.33203125" style="174" customWidth="1"/>
    <col min="8" max="8" width="10.6640625" style="176" customWidth="1"/>
    <col min="9" max="9" width="10.5546875" style="174" customWidth="1"/>
    <col min="10" max="11" width="12.33203125" style="174" customWidth="1"/>
    <col min="12" max="12" width="11.44140625" style="174" customWidth="1"/>
    <col min="13" max="13" width="10.6640625" style="174" customWidth="1"/>
    <col min="14" max="14" width="8.88671875" style="174" customWidth="1"/>
    <col min="15" max="15" width="8.88671875" style="174" hidden="1" customWidth="1"/>
    <col min="16" max="16384" width="8.88671875" style="174"/>
  </cols>
  <sheetData>
    <row r="1" spans="1:21" ht="19.5" customHeight="1" x14ac:dyDescent="0.3">
      <c r="A1" s="275" t="s">
        <v>44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170"/>
      <c r="N1" s="170"/>
      <c r="O1" s="170"/>
    </row>
    <row r="2" spans="1:21" ht="15" customHeight="1" x14ac:dyDescent="0.3">
      <c r="A2" s="171" t="s">
        <v>10</v>
      </c>
      <c r="B2" s="171" t="s">
        <v>11</v>
      </c>
      <c r="C2" s="271" t="s">
        <v>12</v>
      </c>
      <c r="D2" s="272" t="s">
        <v>39</v>
      </c>
      <c r="E2" s="273"/>
      <c r="F2" s="273"/>
      <c r="G2" s="273"/>
      <c r="H2" s="273"/>
      <c r="I2" s="274"/>
      <c r="J2" s="264"/>
      <c r="K2" s="264"/>
      <c r="L2" s="264"/>
      <c r="M2" s="204"/>
      <c r="N2" s="204"/>
      <c r="O2" s="204"/>
      <c r="P2" s="212"/>
    </row>
    <row r="3" spans="1:21" ht="62.25" customHeight="1" x14ac:dyDescent="0.3">
      <c r="A3" s="171">
        <v>1</v>
      </c>
      <c r="B3" s="205" t="s">
        <v>0</v>
      </c>
      <c r="C3" s="271"/>
      <c r="D3" s="177" t="s">
        <v>45</v>
      </c>
      <c r="E3" s="177" t="s">
        <v>46</v>
      </c>
      <c r="F3" s="177" t="s">
        <v>47</v>
      </c>
      <c r="G3" s="177" t="s">
        <v>48</v>
      </c>
      <c r="H3" s="177" t="s">
        <v>49</v>
      </c>
      <c r="I3" s="177" t="s">
        <v>50</v>
      </c>
      <c r="J3" s="265"/>
      <c r="K3" s="265"/>
      <c r="L3" s="265"/>
      <c r="M3" s="200"/>
      <c r="N3" s="200"/>
      <c r="O3" s="114"/>
      <c r="P3" s="204"/>
      <c r="Q3" s="199"/>
      <c r="R3" s="199"/>
      <c r="S3" s="199"/>
      <c r="T3" s="199"/>
    </row>
    <row r="4" spans="1:21" ht="15.75" customHeight="1" x14ac:dyDescent="0.3">
      <c r="A4" s="270" t="s">
        <v>13</v>
      </c>
      <c r="B4" s="270"/>
      <c r="C4" s="270"/>
      <c r="D4" s="171" t="s">
        <v>194</v>
      </c>
      <c r="E4" s="171" t="s">
        <v>195</v>
      </c>
      <c r="F4" s="171" t="s">
        <v>196</v>
      </c>
      <c r="G4" s="171" t="s">
        <v>197</v>
      </c>
      <c r="H4" s="171" t="s">
        <v>198</v>
      </c>
      <c r="I4" s="171" t="s">
        <v>199</v>
      </c>
      <c r="J4" s="198"/>
      <c r="K4" s="198"/>
      <c r="L4" s="198"/>
      <c r="M4" s="200"/>
      <c r="N4" s="200"/>
      <c r="O4" s="114">
        <v>1.1000000000000001</v>
      </c>
      <c r="P4" s="204"/>
      <c r="Q4" s="199"/>
      <c r="R4" s="199"/>
      <c r="S4" s="199"/>
      <c r="T4" s="199"/>
    </row>
    <row r="5" spans="1:21" ht="25.5" hidden="1" customHeight="1" x14ac:dyDescent="0.3">
      <c r="A5" s="172">
        <v>1</v>
      </c>
      <c r="B5" s="173" t="s">
        <v>14</v>
      </c>
      <c r="C5" s="172" t="s">
        <v>15</v>
      </c>
      <c r="D5" s="169"/>
      <c r="E5" s="169"/>
      <c r="F5" s="169"/>
      <c r="G5" s="169"/>
      <c r="H5" s="169"/>
      <c r="I5" s="169"/>
      <c r="J5" s="114"/>
      <c r="K5" s="114"/>
      <c r="L5" s="114"/>
      <c r="M5" s="206"/>
      <c r="N5" s="200"/>
      <c r="O5" s="114"/>
      <c r="P5" s="204"/>
      <c r="Q5" s="199"/>
      <c r="R5" s="199"/>
      <c r="S5" s="199"/>
      <c r="T5" s="199"/>
    </row>
    <row r="6" spans="1:21" ht="15.75" hidden="1" customHeight="1" x14ac:dyDescent="0.3">
      <c r="A6" s="172">
        <v>2</v>
      </c>
      <c r="B6" s="203" t="s">
        <v>16</v>
      </c>
      <c r="C6" s="172"/>
      <c r="D6" s="169"/>
      <c r="E6" s="169"/>
      <c r="F6" s="169"/>
      <c r="G6" s="169"/>
      <c r="H6" s="169"/>
      <c r="I6" s="169"/>
      <c r="J6" s="114"/>
      <c r="K6" s="114"/>
      <c r="L6" s="114"/>
      <c r="M6" s="206"/>
      <c r="N6" s="200"/>
      <c r="O6" s="114"/>
      <c r="P6" s="204"/>
      <c r="Q6" s="199"/>
      <c r="R6" s="199"/>
      <c r="S6" s="199"/>
      <c r="T6" s="199"/>
    </row>
    <row r="7" spans="1:21" x14ac:dyDescent="0.3">
      <c r="A7" s="172">
        <v>3</v>
      </c>
      <c r="B7" s="173" t="s">
        <v>17</v>
      </c>
      <c r="C7" s="172" t="s">
        <v>15</v>
      </c>
      <c r="D7" s="349">
        <v>99</v>
      </c>
      <c r="E7" s="349">
        <v>115</v>
      </c>
      <c r="F7" s="349">
        <v>88</v>
      </c>
      <c r="G7" s="349">
        <v>110</v>
      </c>
      <c r="H7" s="349">
        <v>49</v>
      </c>
      <c r="I7" s="349">
        <v>49</v>
      </c>
      <c r="J7" s="114"/>
      <c r="K7" s="114"/>
      <c r="L7" s="114"/>
      <c r="M7" s="206"/>
      <c r="N7" s="200"/>
      <c r="O7" s="114"/>
      <c r="P7" s="204"/>
      <c r="Q7" s="199"/>
      <c r="R7" s="199"/>
      <c r="S7" s="199"/>
      <c r="T7" s="199"/>
    </row>
    <row r="8" spans="1:21" x14ac:dyDescent="0.3">
      <c r="A8" s="172">
        <v>4</v>
      </c>
      <c r="B8" s="173" t="s">
        <v>18</v>
      </c>
      <c r="C8" s="172" t="s">
        <v>15</v>
      </c>
      <c r="D8" s="349">
        <v>77</v>
      </c>
      <c r="E8" s="349">
        <v>83</v>
      </c>
      <c r="F8" s="349">
        <v>82</v>
      </c>
      <c r="G8" s="349">
        <v>59</v>
      </c>
      <c r="H8" s="349"/>
      <c r="I8" s="349">
        <v>30</v>
      </c>
      <c r="J8" s="114"/>
      <c r="K8" s="114"/>
      <c r="L8" s="114"/>
      <c r="M8" s="206"/>
      <c r="N8" s="200"/>
      <c r="O8" s="114"/>
      <c r="P8" s="204"/>
      <c r="Q8" s="199"/>
      <c r="R8" s="199"/>
      <c r="S8" s="199"/>
      <c r="T8" s="199"/>
    </row>
    <row r="9" spans="1:21" hidden="1" x14ac:dyDescent="0.3">
      <c r="A9" s="172">
        <v>5</v>
      </c>
      <c r="B9" s="173" t="s">
        <v>19</v>
      </c>
      <c r="C9" s="172" t="s">
        <v>15</v>
      </c>
      <c r="D9" s="169"/>
      <c r="E9" s="169"/>
      <c r="F9" s="169"/>
      <c r="G9" s="169"/>
      <c r="H9" s="169"/>
      <c r="I9" s="169"/>
      <c r="J9" s="114"/>
      <c r="K9" s="114"/>
      <c r="L9" s="114"/>
      <c r="M9" s="206"/>
      <c r="N9" s="200"/>
      <c r="O9" s="114"/>
      <c r="P9" s="204"/>
      <c r="Q9" s="199"/>
      <c r="R9" s="199"/>
      <c r="S9" s="199"/>
      <c r="T9" s="199"/>
    </row>
    <row r="10" spans="1:21" hidden="1" x14ac:dyDescent="0.3">
      <c r="A10" s="172">
        <v>6</v>
      </c>
      <c r="B10" s="173" t="s">
        <v>20</v>
      </c>
      <c r="C10" s="172" t="s">
        <v>21</v>
      </c>
      <c r="D10" s="169"/>
      <c r="E10" s="169"/>
      <c r="F10" s="169"/>
      <c r="G10" s="169"/>
      <c r="H10" s="169"/>
      <c r="I10" s="169"/>
      <c r="J10" s="114"/>
      <c r="K10" s="114"/>
      <c r="L10" s="114"/>
      <c r="M10" s="206"/>
      <c r="N10" s="200"/>
      <c r="O10" s="114"/>
      <c r="P10" s="204"/>
      <c r="Q10" s="199"/>
      <c r="R10" s="199"/>
      <c r="S10" s="199"/>
      <c r="T10" s="199"/>
    </row>
    <row r="11" spans="1:21" ht="15.75" customHeight="1" x14ac:dyDescent="0.3">
      <c r="A11" s="172">
        <v>7</v>
      </c>
      <c r="B11" s="116" t="s">
        <v>41</v>
      </c>
      <c r="C11" s="172" t="s">
        <v>21</v>
      </c>
      <c r="D11" s="349">
        <v>27</v>
      </c>
      <c r="E11" s="349">
        <v>26</v>
      </c>
      <c r="F11" s="349">
        <v>19</v>
      </c>
      <c r="G11" s="349">
        <v>11</v>
      </c>
      <c r="H11" s="349">
        <v>23</v>
      </c>
      <c r="I11" s="349">
        <v>9</v>
      </c>
      <c r="J11" s="114"/>
      <c r="K11" s="114"/>
      <c r="L11" s="114"/>
      <c r="M11" s="206"/>
      <c r="N11" s="200"/>
      <c r="O11" s="114"/>
      <c r="P11" s="204"/>
      <c r="Q11" s="199"/>
      <c r="R11" s="199"/>
      <c r="S11" s="199"/>
      <c r="T11" s="199"/>
    </row>
    <row r="12" spans="1:21" ht="15" customHeight="1" x14ac:dyDescent="0.3">
      <c r="A12" s="164"/>
      <c r="B12" s="165"/>
      <c r="C12" s="115" t="s">
        <v>42</v>
      </c>
      <c r="D12" s="195">
        <f>(D5*314)+(D6*314)+(D7*275)+(D8*312)+(D9*314)+(D10*55)+(D11*132)</f>
        <v>54813</v>
      </c>
      <c r="E12" s="195">
        <f t="shared" ref="E12:I12" si="0">(E5*314)+(E6*314)+(E7*275)+(E8*312)+(E9*314)+(E10*55)+(E11*132)</f>
        <v>60953</v>
      </c>
      <c r="F12" s="195">
        <f t="shared" si="0"/>
        <v>52292</v>
      </c>
      <c r="G12" s="195">
        <f t="shared" si="0"/>
        <v>50110</v>
      </c>
      <c r="H12" s="195">
        <f t="shared" si="0"/>
        <v>16511</v>
      </c>
      <c r="I12" s="195">
        <f t="shared" si="0"/>
        <v>24023</v>
      </c>
      <c r="J12" s="114"/>
      <c r="K12" s="114"/>
      <c r="L12" s="114"/>
      <c r="M12" s="114"/>
      <c r="N12" s="200"/>
      <c r="O12" s="114"/>
      <c r="P12" s="204"/>
      <c r="Q12" s="199"/>
      <c r="R12" s="199"/>
      <c r="S12" s="199"/>
      <c r="T12" s="199"/>
    </row>
    <row r="13" spans="1:21" ht="45.6" x14ac:dyDescent="0.3">
      <c r="A13" s="164"/>
      <c r="B13" s="165"/>
      <c r="C13" s="115" t="s">
        <v>43</v>
      </c>
      <c r="D13" s="195">
        <f>+(D12*3)*1.3</f>
        <v>213770.7</v>
      </c>
      <c r="E13" s="195">
        <f t="shared" ref="E13:H13" si="1">+(E12*3)*1.3</f>
        <v>237716.7</v>
      </c>
      <c r="F13" s="195">
        <f t="shared" si="1"/>
        <v>203938.80000000002</v>
      </c>
      <c r="G13" s="195">
        <f t="shared" si="1"/>
        <v>195429</v>
      </c>
      <c r="H13" s="195">
        <f t="shared" si="1"/>
        <v>64392.9</v>
      </c>
      <c r="I13" s="195">
        <f>+(I12*3)*1.3</f>
        <v>93689.7</v>
      </c>
      <c r="J13" s="114"/>
      <c r="K13" s="114"/>
      <c r="L13" s="114"/>
      <c r="M13" s="114"/>
      <c r="N13" s="200"/>
      <c r="O13" s="114"/>
      <c r="P13" s="204"/>
      <c r="Q13" s="199"/>
      <c r="R13" s="199"/>
      <c r="S13" s="199"/>
      <c r="T13" s="199"/>
    </row>
    <row r="14" spans="1:21" ht="15.75" customHeight="1" x14ac:dyDescent="0.3">
      <c r="A14" s="164"/>
      <c r="B14" s="165"/>
      <c r="C14" s="164"/>
      <c r="D14" s="114"/>
      <c r="E14" s="114"/>
      <c r="F14" s="114"/>
      <c r="G14" s="114"/>
      <c r="H14" s="114"/>
      <c r="I14" s="114"/>
      <c r="J14" s="114"/>
      <c r="K14" s="201"/>
      <c r="L14" s="114"/>
      <c r="M14" s="200"/>
      <c r="N14" s="213"/>
      <c r="O14" s="204"/>
      <c r="P14" s="204"/>
      <c r="Q14" s="199"/>
      <c r="R14" s="199"/>
    </row>
    <row r="15" spans="1:21" ht="15" customHeight="1" x14ac:dyDescent="0.3">
      <c r="A15" s="270" t="s">
        <v>25</v>
      </c>
      <c r="B15" s="270" t="s">
        <v>2</v>
      </c>
      <c r="C15" s="271" t="s">
        <v>12</v>
      </c>
      <c r="D15" s="270" t="s">
        <v>39</v>
      </c>
      <c r="E15" s="270"/>
      <c r="F15" s="270"/>
      <c r="G15" s="270"/>
      <c r="H15" s="270"/>
      <c r="I15" s="270"/>
      <c r="J15" s="270"/>
      <c r="K15" s="270"/>
      <c r="L15" s="270"/>
      <c r="M15" s="270"/>
      <c r="N15" s="204"/>
      <c r="O15" s="204"/>
      <c r="P15" s="212"/>
    </row>
    <row r="16" spans="1:21" ht="68.25" customHeight="1" x14ac:dyDescent="0.3">
      <c r="A16" s="270"/>
      <c r="B16" s="270"/>
      <c r="C16" s="271"/>
      <c r="D16" s="177" t="s">
        <v>45</v>
      </c>
      <c r="E16" s="177" t="s">
        <v>46</v>
      </c>
      <c r="F16" s="177" t="s">
        <v>47</v>
      </c>
      <c r="G16" s="177" t="s">
        <v>55</v>
      </c>
      <c r="H16" s="177" t="s">
        <v>56</v>
      </c>
      <c r="I16" s="177" t="s">
        <v>57</v>
      </c>
      <c r="J16" s="177" t="s">
        <v>58</v>
      </c>
      <c r="K16" s="177" t="s">
        <v>59</v>
      </c>
      <c r="L16" s="177" t="s">
        <v>50</v>
      </c>
      <c r="M16" s="177" t="s">
        <v>60</v>
      </c>
      <c r="N16" s="206"/>
      <c r="O16" s="200"/>
      <c r="P16" s="114"/>
      <c r="Q16" s="199"/>
      <c r="R16" s="199"/>
      <c r="S16" s="199"/>
      <c r="T16" s="199"/>
      <c r="U16" s="199"/>
    </row>
    <row r="17" spans="1:21" ht="15" customHeight="1" x14ac:dyDescent="0.3">
      <c r="A17" s="270" t="s">
        <v>13</v>
      </c>
      <c r="B17" s="270"/>
      <c r="C17" s="270"/>
      <c r="D17" s="171" t="s">
        <v>200</v>
      </c>
      <c r="E17" s="171" t="s">
        <v>201</v>
      </c>
      <c r="F17" s="171" t="s">
        <v>202</v>
      </c>
      <c r="G17" s="171" t="s">
        <v>203</v>
      </c>
      <c r="H17" s="171" t="s">
        <v>204</v>
      </c>
      <c r="I17" s="171" t="s">
        <v>205</v>
      </c>
      <c r="J17" s="171" t="s">
        <v>206</v>
      </c>
      <c r="K17" s="171" t="s">
        <v>207</v>
      </c>
      <c r="L17" s="171" t="s">
        <v>208</v>
      </c>
      <c r="M17" s="171" t="s">
        <v>209</v>
      </c>
      <c r="N17" s="206"/>
      <c r="O17" s="200"/>
      <c r="P17" s="114"/>
      <c r="Q17" s="199"/>
      <c r="R17" s="199"/>
      <c r="S17" s="199"/>
      <c r="T17" s="199"/>
      <c r="U17" s="199"/>
    </row>
    <row r="18" spans="1:21" x14ac:dyDescent="0.3">
      <c r="A18" s="172">
        <v>9</v>
      </c>
      <c r="B18" s="173" t="s">
        <v>26</v>
      </c>
      <c r="C18" s="172" t="s">
        <v>27</v>
      </c>
      <c r="D18" s="349">
        <v>132</v>
      </c>
      <c r="E18" s="349">
        <v>99</v>
      </c>
      <c r="F18" s="349">
        <v>170</v>
      </c>
      <c r="G18" s="349">
        <v>157</v>
      </c>
      <c r="H18" s="349">
        <v>139</v>
      </c>
      <c r="I18" s="349">
        <v>139</v>
      </c>
      <c r="J18" s="349"/>
      <c r="K18" s="349">
        <v>103</v>
      </c>
      <c r="L18" s="349">
        <v>162</v>
      </c>
      <c r="M18" s="349">
        <v>137</v>
      </c>
      <c r="N18" s="206"/>
      <c r="O18" s="200"/>
      <c r="P18" s="114"/>
      <c r="Q18" s="199"/>
      <c r="R18" s="199"/>
      <c r="S18" s="199"/>
      <c r="T18" s="199"/>
      <c r="U18" s="199"/>
    </row>
    <row r="19" spans="1:21" ht="26.25" customHeight="1" x14ac:dyDescent="0.3">
      <c r="A19" s="172">
        <v>10</v>
      </c>
      <c r="B19" s="173" t="s">
        <v>28</v>
      </c>
      <c r="C19" s="172" t="s">
        <v>27</v>
      </c>
      <c r="D19" s="349"/>
      <c r="E19" s="349">
        <v>60</v>
      </c>
      <c r="F19" s="349">
        <v>167</v>
      </c>
      <c r="G19" s="349">
        <v>157</v>
      </c>
      <c r="H19" s="349">
        <v>330</v>
      </c>
      <c r="I19" s="349">
        <v>97</v>
      </c>
      <c r="J19" s="349">
        <v>55</v>
      </c>
      <c r="K19" s="349">
        <v>159</v>
      </c>
      <c r="L19" s="349">
        <v>242</v>
      </c>
      <c r="M19" s="349">
        <v>144</v>
      </c>
      <c r="N19" s="206"/>
      <c r="O19" s="200"/>
      <c r="P19" s="114"/>
      <c r="Q19" s="199"/>
      <c r="R19" s="199"/>
      <c r="S19" s="199"/>
      <c r="T19" s="199"/>
      <c r="U19" s="199"/>
    </row>
    <row r="20" spans="1:21" ht="24.6" customHeight="1" x14ac:dyDescent="0.3">
      <c r="A20" s="172">
        <v>11</v>
      </c>
      <c r="B20" s="207" t="s">
        <v>29</v>
      </c>
      <c r="C20" s="172" t="s">
        <v>27</v>
      </c>
      <c r="D20" s="349"/>
      <c r="E20" s="349"/>
      <c r="F20" s="349">
        <v>22</v>
      </c>
      <c r="G20" s="349">
        <v>15</v>
      </c>
      <c r="H20" s="349">
        <v>22</v>
      </c>
      <c r="I20" s="349">
        <v>6</v>
      </c>
      <c r="J20" s="349">
        <v>9</v>
      </c>
      <c r="K20" s="349">
        <v>4</v>
      </c>
      <c r="L20" s="349">
        <v>9</v>
      </c>
      <c r="M20" s="349">
        <v>8</v>
      </c>
      <c r="N20" s="206"/>
      <c r="O20" s="200"/>
      <c r="P20" s="114"/>
      <c r="Q20" s="199"/>
      <c r="R20" s="199"/>
      <c r="S20" s="199"/>
      <c r="T20" s="199"/>
      <c r="U20" s="199"/>
    </row>
    <row r="21" spans="1:21" x14ac:dyDescent="0.3">
      <c r="A21" s="164"/>
      <c r="B21" s="208"/>
      <c r="C21" s="115" t="s">
        <v>42</v>
      </c>
      <c r="D21" s="195">
        <f>+(D18*186)+(D19*28)+(D20*407)</f>
        <v>24552</v>
      </c>
      <c r="E21" s="195">
        <f t="shared" ref="E21:M21" si="2">+(E18*186)+(E19*28)+(E20*407)</f>
        <v>20094</v>
      </c>
      <c r="F21" s="195">
        <f t="shared" si="2"/>
        <v>45250</v>
      </c>
      <c r="G21" s="195">
        <f t="shared" si="2"/>
        <v>39703</v>
      </c>
      <c r="H21" s="195">
        <f t="shared" si="2"/>
        <v>44048</v>
      </c>
      <c r="I21" s="195">
        <f t="shared" si="2"/>
        <v>31012</v>
      </c>
      <c r="J21" s="195">
        <f t="shared" si="2"/>
        <v>5203</v>
      </c>
      <c r="K21" s="195">
        <f t="shared" si="2"/>
        <v>25238</v>
      </c>
      <c r="L21" s="195">
        <f t="shared" si="2"/>
        <v>40571</v>
      </c>
      <c r="M21" s="195">
        <f t="shared" si="2"/>
        <v>32770</v>
      </c>
      <c r="N21" s="114"/>
      <c r="O21" s="200"/>
      <c r="P21" s="114"/>
      <c r="Q21" s="199"/>
      <c r="R21" s="199"/>
      <c r="S21" s="199"/>
      <c r="T21" s="199"/>
      <c r="U21" s="199"/>
    </row>
    <row r="22" spans="1:21" ht="45.6" x14ac:dyDescent="0.3">
      <c r="A22" s="164"/>
      <c r="B22" s="208"/>
      <c r="C22" s="115" t="s">
        <v>43</v>
      </c>
      <c r="D22" s="195">
        <f>+(D21*3)*1.3</f>
        <v>95752.8</v>
      </c>
      <c r="E22" s="195">
        <f t="shared" ref="E22:M22" si="3">+(E21*3)*1.3</f>
        <v>78366.600000000006</v>
      </c>
      <c r="F22" s="195">
        <f t="shared" si="3"/>
        <v>176475</v>
      </c>
      <c r="G22" s="195">
        <f t="shared" si="3"/>
        <v>154841.70000000001</v>
      </c>
      <c r="H22" s="195">
        <f t="shared" si="3"/>
        <v>171787.2</v>
      </c>
      <c r="I22" s="195">
        <f t="shared" si="3"/>
        <v>120946.8</v>
      </c>
      <c r="J22" s="195">
        <f t="shared" si="3"/>
        <v>20291.7</v>
      </c>
      <c r="K22" s="195">
        <f t="shared" si="3"/>
        <v>98428.2</v>
      </c>
      <c r="L22" s="195">
        <f t="shared" si="3"/>
        <v>158226.9</v>
      </c>
      <c r="M22" s="195">
        <f t="shared" si="3"/>
        <v>127803</v>
      </c>
      <c r="N22" s="114"/>
      <c r="O22" s="200"/>
      <c r="P22" s="114"/>
      <c r="Q22" s="199"/>
      <c r="R22" s="199"/>
      <c r="S22" s="199"/>
      <c r="T22" s="199"/>
      <c r="U22" s="199"/>
    </row>
    <row r="23" spans="1:21" x14ac:dyDescent="0.3">
      <c r="A23" s="164"/>
      <c r="B23" s="208"/>
      <c r="C23" s="164"/>
      <c r="D23" s="114"/>
      <c r="E23" s="114"/>
      <c r="F23" s="114"/>
      <c r="G23" s="114"/>
      <c r="H23" s="114"/>
      <c r="I23" s="114"/>
      <c r="J23" s="201"/>
      <c r="K23" s="114"/>
      <c r="L23" s="114"/>
      <c r="M23" s="204"/>
      <c r="N23" s="213"/>
      <c r="O23" s="213"/>
      <c r="P23" s="204"/>
      <c r="Q23" s="199"/>
    </row>
    <row r="24" spans="1:21" ht="27.75" customHeight="1" x14ac:dyDescent="0.3">
      <c r="A24" s="270" t="s">
        <v>30</v>
      </c>
      <c r="B24" s="270" t="s">
        <v>3</v>
      </c>
      <c r="C24" s="271" t="s">
        <v>12</v>
      </c>
      <c r="D24" s="171" t="s">
        <v>39</v>
      </c>
      <c r="E24" s="264"/>
      <c r="F24" s="264"/>
      <c r="G24" s="264"/>
      <c r="H24" s="114"/>
      <c r="I24" s="114"/>
      <c r="J24" s="114"/>
      <c r="K24" s="204"/>
      <c r="L24" s="204"/>
      <c r="M24" s="204"/>
      <c r="N24" s="204"/>
      <c r="O24" s="204"/>
      <c r="P24" s="212"/>
    </row>
    <row r="25" spans="1:21" ht="45" customHeight="1" x14ac:dyDescent="0.3">
      <c r="A25" s="270"/>
      <c r="B25" s="270"/>
      <c r="C25" s="271"/>
      <c r="D25" s="177" t="s">
        <v>61</v>
      </c>
      <c r="E25" s="266"/>
      <c r="F25" s="266"/>
      <c r="G25" s="266"/>
      <c r="H25" s="114"/>
      <c r="I25" s="114"/>
      <c r="J25" s="114"/>
      <c r="K25" s="204"/>
      <c r="L25" s="204"/>
      <c r="M25" s="204"/>
      <c r="N25" s="204"/>
      <c r="O25" s="204"/>
      <c r="P25" s="212"/>
    </row>
    <row r="26" spans="1:21" ht="15" customHeight="1" x14ac:dyDescent="0.3">
      <c r="A26" s="270" t="s">
        <v>13</v>
      </c>
      <c r="B26" s="270"/>
      <c r="C26" s="270"/>
      <c r="D26" s="171" t="s">
        <v>210</v>
      </c>
      <c r="E26" s="200"/>
      <c r="F26" s="200"/>
      <c r="G26" s="200"/>
      <c r="H26" s="200"/>
      <c r="I26" s="200"/>
      <c r="J26" s="114"/>
      <c r="K26" s="204"/>
      <c r="L26" s="204"/>
      <c r="M26" s="204"/>
      <c r="N26" s="204"/>
      <c r="O26" s="204"/>
      <c r="P26" s="212"/>
    </row>
    <row r="27" spans="1:21" ht="22.8" x14ac:dyDescent="0.3">
      <c r="A27" s="172">
        <v>12</v>
      </c>
      <c r="B27" s="173" t="s">
        <v>31</v>
      </c>
      <c r="C27" s="172" t="s">
        <v>32</v>
      </c>
      <c r="D27" s="349">
        <v>17600</v>
      </c>
      <c r="E27" s="201"/>
      <c r="F27" s="114"/>
      <c r="G27" s="202"/>
      <c r="H27" s="206"/>
      <c r="I27" s="200"/>
      <c r="J27" s="114"/>
      <c r="K27" s="204"/>
      <c r="L27" s="204"/>
      <c r="M27" s="204"/>
      <c r="N27" s="204"/>
      <c r="O27" s="204"/>
      <c r="P27" s="212"/>
    </row>
    <row r="28" spans="1:21" x14ac:dyDescent="0.3">
      <c r="A28" s="164"/>
      <c r="B28" s="208"/>
      <c r="C28" s="115" t="s">
        <v>42</v>
      </c>
      <c r="D28" s="195">
        <f>+D27*1.93</f>
        <v>33968</v>
      </c>
      <c r="E28" s="114"/>
      <c r="F28" s="114"/>
      <c r="G28" s="114"/>
      <c r="H28" s="114"/>
      <c r="I28" s="200"/>
      <c r="J28" s="114"/>
      <c r="K28" s="204"/>
      <c r="L28" s="204"/>
      <c r="M28" s="204"/>
      <c r="N28" s="204"/>
      <c r="O28" s="204"/>
      <c r="P28" s="212"/>
    </row>
    <row r="29" spans="1:21" ht="45.6" x14ac:dyDescent="0.3">
      <c r="A29" s="164"/>
      <c r="B29" s="208"/>
      <c r="C29" s="115" t="s">
        <v>43</v>
      </c>
      <c r="D29" s="195">
        <f>+(D28*3)*1.3</f>
        <v>132475.20000000001</v>
      </c>
      <c r="E29" s="114"/>
      <c r="F29" s="114"/>
      <c r="G29" s="114"/>
      <c r="H29" s="114"/>
      <c r="I29" s="200"/>
      <c r="J29" s="114"/>
      <c r="K29" s="204"/>
      <c r="L29" s="204"/>
      <c r="M29" s="204"/>
      <c r="N29" s="204"/>
      <c r="O29" s="204"/>
      <c r="P29" s="212"/>
    </row>
    <row r="30" spans="1:21" x14ac:dyDescent="0.3">
      <c r="A30" s="164"/>
      <c r="B30" s="165"/>
      <c r="C30" s="164"/>
      <c r="D30" s="114"/>
      <c r="E30" s="201"/>
      <c r="F30" s="114"/>
      <c r="G30" s="202"/>
      <c r="H30" s="206"/>
      <c r="I30" s="200"/>
      <c r="J30" s="114"/>
      <c r="K30" s="204"/>
      <c r="L30" s="204"/>
      <c r="M30" s="204"/>
      <c r="N30" s="204"/>
      <c r="O30" s="204"/>
      <c r="P30" s="212"/>
    </row>
    <row r="31" spans="1:21" ht="24" x14ac:dyDescent="0.3">
      <c r="A31" s="270" t="s">
        <v>33</v>
      </c>
      <c r="B31" s="270" t="s">
        <v>34</v>
      </c>
      <c r="C31" s="271" t="s">
        <v>12</v>
      </c>
      <c r="D31" s="171" t="s">
        <v>39</v>
      </c>
      <c r="E31" s="264"/>
      <c r="F31" s="264"/>
      <c r="G31" s="264"/>
      <c r="H31" s="206"/>
      <c r="I31" s="214"/>
      <c r="J31" s="202"/>
      <c r="K31" s="204"/>
      <c r="L31" s="204"/>
      <c r="M31" s="204"/>
      <c r="N31" s="204"/>
      <c r="O31" s="204"/>
      <c r="P31" s="212"/>
    </row>
    <row r="32" spans="1:21" ht="48" customHeight="1" x14ac:dyDescent="0.3">
      <c r="A32" s="270"/>
      <c r="B32" s="270"/>
      <c r="C32" s="271"/>
      <c r="D32" s="177" t="s">
        <v>61</v>
      </c>
      <c r="E32" s="266"/>
      <c r="F32" s="266"/>
      <c r="G32" s="266"/>
      <c r="H32" s="206"/>
      <c r="I32" s="214"/>
      <c r="J32" s="202"/>
      <c r="K32" s="204"/>
      <c r="L32" s="204"/>
      <c r="M32" s="204"/>
      <c r="N32" s="204"/>
      <c r="O32" s="204"/>
      <c r="P32" s="212"/>
    </row>
    <row r="33" spans="1:16" ht="15" customHeight="1" x14ac:dyDescent="0.3">
      <c r="A33" s="270" t="s">
        <v>13</v>
      </c>
      <c r="B33" s="270"/>
      <c r="C33" s="271"/>
      <c r="D33" s="171" t="s">
        <v>211</v>
      </c>
      <c r="E33" s="198"/>
      <c r="F33" s="198"/>
      <c r="G33" s="198"/>
      <c r="H33" s="206"/>
      <c r="I33" s="214"/>
      <c r="J33" s="202"/>
      <c r="K33" s="204"/>
      <c r="L33" s="204"/>
      <c r="M33" s="204"/>
      <c r="N33" s="204"/>
      <c r="O33" s="204"/>
      <c r="P33" s="212"/>
    </row>
    <row r="34" spans="1:16" x14ac:dyDescent="0.3">
      <c r="A34" s="172">
        <v>13</v>
      </c>
      <c r="B34" s="207" t="s">
        <v>5</v>
      </c>
      <c r="C34" s="172" t="s">
        <v>21</v>
      </c>
      <c r="D34" s="350">
        <v>2200</v>
      </c>
      <c r="E34" s="164"/>
      <c r="F34" s="164"/>
      <c r="G34" s="164"/>
      <c r="H34" s="206"/>
      <c r="I34" s="214"/>
      <c r="J34" s="202"/>
      <c r="K34" s="204"/>
      <c r="L34" s="204"/>
      <c r="M34" s="204"/>
      <c r="N34" s="204"/>
      <c r="O34" s="204"/>
      <c r="P34" s="212"/>
    </row>
    <row r="35" spans="1:16" x14ac:dyDescent="0.3">
      <c r="A35" s="164"/>
      <c r="B35" s="208"/>
      <c r="C35" s="115" t="s">
        <v>42</v>
      </c>
      <c r="D35" s="171">
        <f>+D34*1.57</f>
        <v>3454</v>
      </c>
      <c r="E35" s="164"/>
      <c r="F35" s="164"/>
      <c r="G35" s="164"/>
      <c r="H35" s="164"/>
      <c r="I35" s="200"/>
      <c r="J35" s="202"/>
      <c r="K35" s="204"/>
      <c r="L35" s="204"/>
      <c r="M35" s="204"/>
      <c r="N35" s="204"/>
      <c r="O35" s="204"/>
      <c r="P35" s="212"/>
    </row>
    <row r="36" spans="1:16" ht="45.6" x14ac:dyDescent="0.3">
      <c r="A36" s="164"/>
      <c r="B36" s="208"/>
      <c r="C36" s="115" t="s">
        <v>43</v>
      </c>
      <c r="D36" s="171">
        <f>+(D35*3)*1.3</f>
        <v>13470.6</v>
      </c>
      <c r="E36" s="164"/>
      <c r="F36" s="164"/>
      <c r="G36" s="164"/>
      <c r="H36" s="164"/>
      <c r="I36" s="200"/>
      <c r="J36" s="202"/>
      <c r="K36" s="204"/>
      <c r="L36" s="204"/>
      <c r="M36" s="204"/>
      <c r="N36" s="204"/>
      <c r="O36" s="204"/>
      <c r="P36" s="212"/>
    </row>
    <row r="37" spans="1:16" x14ac:dyDescent="0.3">
      <c r="A37" s="114"/>
      <c r="B37" s="204"/>
      <c r="C37" s="114"/>
      <c r="D37" s="204"/>
      <c r="E37" s="204"/>
      <c r="F37" s="204"/>
      <c r="G37" s="204"/>
      <c r="H37" s="206"/>
      <c r="I37" s="206"/>
      <c r="J37" s="210"/>
      <c r="K37" s="210"/>
      <c r="L37" s="210"/>
      <c r="M37" s="210"/>
      <c r="N37" s="210"/>
      <c r="O37" s="210"/>
      <c r="P37" s="212"/>
    </row>
    <row r="38" spans="1:16" x14ac:dyDescent="0.3">
      <c r="A38" s="210"/>
      <c r="B38" s="210"/>
      <c r="C38" s="211"/>
      <c r="D38" s="210"/>
      <c r="E38" s="210"/>
      <c r="F38" s="210"/>
      <c r="G38" s="210"/>
      <c r="H38" s="211"/>
      <c r="I38" s="210"/>
      <c r="J38" s="210"/>
      <c r="K38" s="210"/>
      <c r="L38" s="210"/>
      <c r="M38" s="210"/>
      <c r="N38" s="210"/>
      <c r="O38" s="210"/>
      <c r="P38" s="212"/>
    </row>
    <row r="39" spans="1:16" x14ac:dyDescent="0.3">
      <c r="A39" s="170"/>
      <c r="B39" s="170"/>
      <c r="C39" s="175"/>
      <c r="D39" s="170"/>
      <c r="E39" s="170"/>
      <c r="F39" s="170"/>
      <c r="G39" s="170"/>
      <c r="H39" s="175"/>
      <c r="I39" s="170"/>
      <c r="J39" s="170"/>
      <c r="K39" s="170"/>
      <c r="L39" s="170"/>
      <c r="M39" s="170"/>
      <c r="N39" s="170"/>
      <c r="O39" s="170"/>
    </row>
    <row r="40" spans="1:16" x14ac:dyDescent="0.3">
      <c r="A40" s="170"/>
      <c r="B40" s="170"/>
      <c r="C40" s="175"/>
      <c r="D40" s="170"/>
      <c r="E40" s="170"/>
      <c r="F40" s="170"/>
      <c r="G40" s="170"/>
      <c r="H40" s="175"/>
      <c r="I40" s="170"/>
      <c r="J40" s="170"/>
      <c r="K40" s="170"/>
      <c r="L40" s="170"/>
      <c r="M40" s="170"/>
      <c r="N40" s="170"/>
      <c r="O40" s="170"/>
    </row>
    <row r="41" spans="1:16" x14ac:dyDescent="0.3">
      <c r="A41" s="170"/>
      <c r="B41" s="170"/>
      <c r="C41" s="175"/>
      <c r="D41" s="170"/>
      <c r="E41" s="170"/>
      <c r="F41" s="170"/>
      <c r="G41" s="170"/>
      <c r="H41" s="175"/>
      <c r="I41" s="170"/>
      <c r="J41" s="170"/>
      <c r="K41" s="170"/>
      <c r="L41" s="170"/>
      <c r="M41" s="170"/>
      <c r="N41" s="170"/>
      <c r="O41" s="170"/>
    </row>
    <row r="42" spans="1:16" x14ac:dyDescent="0.3">
      <c r="A42" s="170"/>
      <c r="B42" s="170"/>
      <c r="C42" s="175"/>
      <c r="D42" s="170"/>
      <c r="E42" s="170"/>
      <c r="F42" s="170"/>
      <c r="G42" s="170"/>
      <c r="H42" s="175"/>
      <c r="I42" s="170"/>
      <c r="J42" s="170"/>
      <c r="K42" s="170"/>
      <c r="L42" s="170"/>
      <c r="M42" s="170"/>
      <c r="N42" s="170"/>
      <c r="O42" s="170"/>
    </row>
    <row r="43" spans="1:16" x14ac:dyDescent="0.3">
      <c r="A43" s="170"/>
      <c r="B43" s="170"/>
      <c r="C43" s="175"/>
      <c r="D43" s="170"/>
      <c r="E43" s="170"/>
      <c r="F43" s="170"/>
      <c r="G43" s="170"/>
      <c r="H43" s="175"/>
      <c r="I43" s="170"/>
      <c r="J43" s="170"/>
      <c r="K43" s="170"/>
      <c r="L43" s="170"/>
      <c r="M43" s="170"/>
      <c r="N43" s="170"/>
      <c r="O43" s="170"/>
    </row>
    <row r="44" spans="1:16" x14ac:dyDescent="0.3">
      <c r="A44" s="170"/>
      <c r="B44" s="170"/>
      <c r="C44" s="175"/>
      <c r="D44" s="170"/>
      <c r="E44" s="170"/>
      <c r="F44" s="170"/>
      <c r="G44" s="170"/>
      <c r="H44" s="175"/>
      <c r="I44" s="170"/>
      <c r="J44" s="170"/>
      <c r="K44" s="170"/>
      <c r="L44" s="170"/>
      <c r="M44" s="170"/>
      <c r="N44" s="170"/>
      <c r="O44" s="170"/>
    </row>
    <row r="45" spans="1:16" x14ac:dyDescent="0.3">
      <c r="A45" s="170"/>
      <c r="B45" s="170"/>
      <c r="C45" s="175"/>
      <c r="D45" s="170"/>
      <c r="E45" s="170"/>
      <c r="F45" s="170"/>
      <c r="G45" s="170"/>
      <c r="H45" s="175"/>
      <c r="I45" s="170"/>
      <c r="J45" s="170"/>
      <c r="K45" s="170"/>
      <c r="L45" s="170"/>
      <c r="M45" s="170"/>
      <c r="N45" s="170"/>
      <c r="O45" s="170"/>
    </row>
    <row r="46" spans="1:16" x14ac:dyDescent="0.3">
      <c r="A46" s="170"/>
      <c r="B46" s="170"/>
      <c r="C46" s="175"/>
      <c r="D46" s="170"/>
      <c r="E46" s="170"/>
      <c r="F46" s="170"/>
      <c r="G46" s="170"/>
      <c r="H46" s="175"/>
      <c r="I46" s="170"/>
      <c r="J46" s="170"/>
      <c r="K46" s="170"/>
      <c r="L46" s="170"/>
      <c r="M46" s="170"/>
      <c r="N46" s="170"/>
      <c r="O46" s="170"/>
    </row>
    <row r="47" spans="1:16" x14ac:dyDescent="0.3">
      <c r="A47" s="170"/>
      <c r="B47" s="170"/>
      <c r="C47" s="175"/>
      <c r="D47" s="170"/>
      <c r="E47" s="170"/>
      <c r="F47" s="170"/>
      <c r="G47" s="170"/>
      <c r="H47" s="175"/>
      <c r="I47" s="170"/>
      <c r="J47" s="170"/>
      <c r="K47" s="170"/>
      <c r="L47" s="170"/>
      <c r="M47" s="170"/>
      <c r="N47" s="170"/>
      <c r="O47" s="170"/>
    </row>
    <row r="48" spans="1:16" x14ac:dyDescent="0.3">
      <c r="A48" s="170"/>
      <c r="B48" s="170"/>
      <c r="C48" s="175"/>
      <c r="D48" s="170"/>
      <c r="E48" s="170"/>
      <c r="F48" s="170"/>
      <c r="G48" s="170"/>
      <c r="H48" s="175"/>
      <c r="I48" s="170"/>
      <c r="J48" s="170"/>
      <c r="K48" s="170"/>
      <c r="L48" s="170"/>
      <c r="M48" s="170"/>
      <c r="N48" s="170"/>
      <c r="O48" s="170"/>
    </row>
    <row r="49" spans="1:15" x14ac:dyDescent="0.3">
      <c r="A49" s="170"/>
      <c r="B49" s="170"/>
      <c r="C49" s="175"/>
      <c r="D49" s="170"/>
      <c r="E49" s="170"/>
      <c r="F49" s="170"/>
      <c r="G49" s="170"/>
      <c r="H49" s="175"/>
      <c r="I49" s="170"/>
      <c r="J49" s="170"/>
      <c r="K49" s="170"/>
      <c r="L49" s="170"/>
      <c r="M49" s="170"/>
      <c r="N49" s="170"/>
      <c r="O49" s="170"/>
    </row>
    <row r="50" spans="1:15" x14ac:dyDescent="0.3">
      <c r="A50" s="170"/>
      <c r="B50" s="170"/>
      <c r="C50" s="175"/>
      <c r="D50" s="170"/>
      <c r="E50" s="170"/>
      <c r="F50" s="170"/>
      <c r="G50" s="170"/>
      <c r="H50" s="175"/>
      <c r="I50" s="170"/>
      <c r="J50" s="170"/>
      <c r="K50" s="170"/>
      <c r="L50" s="170"/>
      <c r="M50" s="170"/>
      <c r="N50" s="170"/>
      <c r="O50" s="170"/>
    </row>
    <row r="51" spans="1:15" x14ac:dyDescent="0.3">
      <c r="A51" s="170"/>
      <c r="B51" s="170"/>
      <c r="C51" s="175"/>
      <c r="D51" s="170"/>
      <c r="E51" s="170"/>
      <c r="F51" s="170"/>
      <c r="G51" s="170"/>
      <c r="H51" s="175"/>
      <c r="I51" s="170"/>
      <c r="J51" s="170"/>
      <c r="K51" s="170"/>
      <c r="L51" s="170"/>
      <c r="M51" s="170"/>
      <c r="N51" s="170"/>
      <c r="O51" s="170"/>
    </row>
    <row r="52" spans="1:15" x14ac:dyDescent="0.3">
      <c r="A52" s="170"/>
      <c r="B52" s="170"/>
      <c r="C52" s="175"/>
      <c r="D52" s="170"/>
      <c r="E52" s="170"/>
      <c r="F52" s="170"/>
      <c r="G52" s="170"/>
      <c r="H52" s="175"/>
      <c r="I52" s="170"/>
      <c r="J52" s="170"/>
      <c r="K52" s="170"/>
      <c r="L52" s="170"/>
      <c r="M52" s="170"/>
      <c r="N52" s="170"/>
      <c r="O52" s="170"/>
    </row>
    <row r="53" spans="1:15" x14ac:dyDescent="0.3">
      <c r="A53" s="170"/>
      <c r="B53" s="170"/>
      <c r="C53" s="175"/>
      <c r="D53" s="170"/>
      <c r="E53" s="170"/>
      <c r="F53" s="170"/>
      <c r="G53" s="170"/>
      <c r="H53" s="175"/>
      <c r="I53" s="170"/>
      <c r="J53" s="170"/>
      <c r="K53" s="170"/>
      <c r="L53" s="170"/>
      <c r="M53" s="170"/>
      <c r="N53" s="170"/>
      <c r="O53" s="170"/>
    </row>
    <row r="54" spans="1:15" x14ac:dyDescent="0.3">
      <c r="A54" s="170"/>
      <c r="B54" s="170"/>
      <c r="C54" s="175"/>
      <c r="D54" s="170"/>
      <c r="E54" s="170"/>
      <c r="F54" s="170"/>
      <c r="G54" s="170"/>
      <c r="H54" s="175"/>
      <c r="I54" s="170"/>
      <c r="J54" s="170"/>
      <c r="K54" s="170"/>
      <c r="L54" s="170"/>
      <c r="M54" s="170"/>
      <c r="N54" s="170"/>
      <c r="O54" s="170"/>
    </row>
  </sheetData>
  <mergeCells count="17">
    <mergeCell ref="D15:M15"/>
    <mergeCell ref="D2:I2"/>
    <mergeCell ref="A1:L1"/>
    <mergeCell ref="A15:A16"/>
    <mergeCell ref="B15:B16"/>
    <mergeCell ref="C15:C16"/>
    <mergeCell ref="A4:C4"/>
    <mergeCell ref="A17:C17"/>
    <mergeCell ref="C2:C3"/>
    <mergeCell ref="A24:A25"/>
    <mergeCell ref="B24:B25"/>
    <mergeCell ref="B31:B32"/>
    <mergeCell ref="C24:C25"/>
    <mergeCell ref="A26:C26"/>
    <mergeCell ref="A31:A32"/>
    <mergeCell ref="C31:C33"/>
    <mergeCell ref="A33:B33"/>
  </mergeCells>
  <phoneticPr fontId="39" type="noConversion"/>
  <pageMargins left="0.7" right="0.7" top="0.75" bottom="0.75" header="0.3" footer="0.3"/>
  <pageSetup paperSize="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6"/>
  <sheetViews>
    <sheetView zoomScale="90" zoomScaleNormal="90" workbookViewId="0">
      <selection activeCell="A26" sqref="A26"/>
    </sheetView>
  </sheetViews>
  <sheetFormatPr defaultColWidth="9.109375" defaultRowHeight="14.4" x14ac:dyDescent="0.3"/>
  <cols>
    <col min="1" max="1" width="5.44140625" style="174" customWidth="1"/>
    <col min="2" max="2" width="85.6640625" style="174" customWidth="1"/>
    <col min="3" max="3" width="32.6640625" style="174" customWidth="1"/>
    <col min="4" max="4" width="13.88671875" style="174" customWidth="1"/>
    <col min="5" max="5" width="11.6640625" style="174" customWidth="1"/>
    <col min="6" max="6" width="12.88671875" style="174" customWidth="1"/>
    <col min="7" max="7" width="15.6640625" style="174" customWidth="1"/>
    <col min="8" max="8" width="13" style="176" customWidth="1"/>
    <col min="9" max="9" width="11" style="174" customWidth="1"/>
    <col min="10" max="10" width="13.88671875" style="174" customWidth="1"/>
    <col min="11" max="11" width="14.109375" style="174" customWidth="1"/>
    <col min="12" max="12" width="15.88671875" style="174" customWidth="1"/>
    <col min="13" max="13" width="12.88671875" style="174" hidden="1" customWidth="1"/>
    <col min="14" max="16384" width="9.109375" style="174"/>
  </cols>
  <sheetData>
    <row r="1" spans="1:19" x14ac:dyDescent="0.3">
      <c r="A1" s="275" t="s">
        <v>62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170"/>
      <c r="N1" s="170"/>
      <c r="O1" s="170"/>
      <c r="P1" s="170"/>
      <c r="Q1" s="170"/>
    </row>
    <row r="2" spans="1:19" ht="15" customHeight="1" x14ac:dyDescent="0.3">
      <c r="A2" s="171" t="s">
        <v>10</v>
      </c>
      <c r="B2" s="171" t="s">
        <v>11</v>
      </c>
      <c r="C2" s="271" t="s">
        <v>12</v>
      </c>
      <c r="D2" s="272" t="s">
        <v>39</v>
      </c>
      <c r="E2" s="273"/>
      <c r="F2" s="273"/>
      <c r="G2" s="273"/>
      <c r="H2" s="273"/>
      <c r="I2" s="274"/>
      <c r="J2" s="212"/>
      <c r="K2" s="212"/>
    </row>
    <row r="3" spans="1:19" ht="57" customHeight="1" x14ac:dyDescent="0.3">
      <c r="A3" s="171">
        <v>1</v>
      </c>
      <c r="B3" s="205" t="s">
        <v>0</v>
      </c>
      <c r="C3" s="271"/>
      <c r="D3" s="177" t="s">
        <v>63</v>
      </c>
      <c r="E3" s="177" t="s">
        <v>64</v>
      </c>
      <c r="F3" s="177" t="s">
        <v>65</v>
      </c>
      <c r="G3" s="177" t="s">
        <v>66</v>
      </c>
      <c r="H3" s="177" t="s">
        <v>67</v>
      </c>
      <c r="I3" s="177" t="s">
        <v>68</v>
      </c>
      <c r="J3" s="212"/>
      <c r="K3" s="212"/>
      <c r="M3" s="174">
        <v>1.1000000000000001</v>
      </c>
    </row>
    <row r="4" spans="1:19" x14ac:dyDescent="0.3">
      <c r="A4" s="270" t="s">
        <v>13</v>
      </c>
      <c r="B4" s="270"/>
      <c r="C4" s="270"/>
      <c r="D4" s="171" t="s">
        <v>212</v>
      </c>
      <c r="E4" s="171" t="s">
        <v>213</v>
      </c>
      <c r="F4" s="193" t="s">
        <v>214</v>
      </c>
      <c r="G4" s="197" t="s">
        <v>215</v>
      </c>
      <c r="H4" s="171" t="s">
        <v>216</v>
      </c>
      <c r="I4" s="171" t="s">
        <v>217</v>
      </c>
      <c r="J4" s="212"/>
      <c r="K4" s="212"/>
    </row>
    <row r="5" spans="1:19" ht="24.75" customHeight="1" x14ac:dyDescent="0.3">
      <c r="A5" s="172">
        <v>1</v>
      </c>
      <c r="B5" s="173" t="s">
        <v>14</v>
      </c>
      <c r="C5" s="172" t="s">
        <v>15</v>
      </c>
      <c r="D5" s="349">
        <v>4</v>
      </c>
      <c r="E5" s="349">
        <v>5</v>
      </c>
      <c r="F5" s="349">
        <v>3</v>
      </c>
      <c r="G5" s="349">
        <v>3</v>
      </c>
      <c r="H5" s="349">
        <v>4</v>
      </c>
      <c r="I5" s="349">
        <v>2</v>
      </c>
      <c r="J5" s="114"/>
      <c r="K5" s="204"/>
      <c r="L5" s="199"/>
      <c r="M5" s="199"/>
      <c r="N5" s="199"/>
      <c r="O5" s="199"/>
    </row>
    <row r="6" spans="1:19" x14ac:dyDescent="0.3">
      <c r="A6" s="172">
        <v>2</v>
      </c>
      <c r="B6" s="203" t="s">
        <v>16</v>
      </c>
      <c r="C6" s="172" t="s">
        <v>15</v>
      </c>
      <c r="D6" s="349">
        <v>2</v>
      </c>
      <c r="E6" s="349">
        <v>3</v>
      </c>
      <c r="F6" s="349">
        <v>3</v>
      </c>
      <c r="G6" s="349">
        <v>3</v>
      </c>
      <c r="H6" s="349">
        <v>3</v>
      </c>
      <c r="I6" s="349">
        <v>2</v>
      </c>
      <c r="J6" s="114"/>
      <c r="K6" s="204"/>
      <c r="L6" s="199"/>
      <c r="M6" s="199"/>
      <c r="N6" s="199"/>
      <c r="O6" s="199"/>
    </row>
    <row r="7" spans="1:19" x14ac:dyDescent="0.3">
      <c r="A7" s="172">
        <v>3</v>
      </c>
      <c r="B7" s="173" t="s">
        <v>17</v>
      </c>
      <c r="C7" s="172" t="s">
        <v>15</v>
      </c>
      <c r="D7" s="349">
        <v>71</v>
      </c>
      <c r="E7" s="349">
        <v>66</v>
      </c>
      <c r="F7" s="349">
        <v>55</v>
      </c>
      <c r="G7" s="349">
        <v>55</v>
      </c>
      <c r="H7" s="349">
        <v>93</v>
      </c>
      <c r="I7" s="349">
        <v>77</v>
      </c>
      <c r="J7" s="114"/>
      <c r="K7" s="204" t="s">
        <v>40</v>
      </c>
      <c r="L7" s="199"/>
      <c r="M7" s="199"/>
      <c r="N7" s="199"/>
      <c r="O7" s="199"/>
    </row>
    <row r="8" spans="1:19" x14ac:dyDescent="0.3">
      <c r="A8" s="172">
        <v>4</v>
      </c>
      <c r="B8" s="173" t="s">
        <v>18</v>
      </c>
      <c r="C8" s="172" t="s">
        <v>15</v>
      </c>
      <c r="D8" s="349">
        <v>77</v>
      </c>
      <c r="E8" s="349">
        <v>71</v>
      </c>
      <c r="F8" s="349">
        <v>49</v>
      </c>
      <c r="G8" s="349">
        <v>49</v>
      </c>
      <c r="H8" s="349">
        <v>66</v>
      </c>
      <c r="I8" s="349">
        <v>11</v>
      </c>
      <c r="J8" s="114"/>
      <c r="K8" s="204"/>
      <c r="L8" s="199"/>
      <c r="M8" s="199"/>
      <c r="N8" s="199"/>
      <c r="O8" s="199"/>
    </row>
    <row r="9" spans="1:19" x14ac:dyDescent="0.3">
      <c r="A9" s="172">
        <v>5</v>
      </c>
      <c r="B9" s="173" t="s">
        <v>19</v>
      </c>
      <c r="C9" s="172" t="s">
        <v>15</v>
      </c>
      <c r="D9" s="349">
        <v>13</v>
      </c>
      <c r="E9" s="349">
        <v>14</v>
      </c>
      <c r="F9" s="349">
        <v>7</v>
      </c>
      <c r="G9" s="349">
        <v>8</v>
      </c>
      <c r="H9" s="349">
        <v>16</v>
      </c>
      <c r="I9" s="349">
        <v>5</v>
      </c>
      <c r="J9" s="114"/>
      <c r="K9" s="204"/>
      <c r="L9" s="199"/>
      <c r="M9" s="199"/>
      <c r="N9" s="199"/>
      <c r="O9" s="199"/>
    </row>
    <row r="10" spans="1:19" x14ac:dyDescent="0.3">
      <c r="A10" s="172">
        <v>6</v>
      </c>
      <c r="B10" s="173" t="s">
        <v>20</v>
      </c>
      <c r="C10" s="172" t="s">
        <v>21</v>
      </c>
      <c r="D10" s="349">
        <v>2</v>
      </c>
      <c r="E10" s="349">
        <v>2</v>
      </c>
      <c r="F10" s="349">
        <v>2</v>
      </c>
      <c r="G10" s="349">
        <v>2</v>
      </c>
      <c r="H10" s="349">
        <v>2</v>
      </c>
      <c r="I10" s="349">
        <v>2</v>
      </c>
      <c r="J10" s="114"/>
      <c r="K10" s="204"/>
      <c r="L10" s="199"/>
      <c r="M10" s="199"/>
      <c r="N10" s="199"/>
      <c r="O10" s="199"/>
    </row>
    <row r="11" spans="1:19" x14ac:dyDescent="0.3">
      <c r="A11" s="172">
        <v>7</v>
      </c>
      <c r="B11" s="116" t="s">
        <v>41</v>
      </c>
      <c r="C11" s="172" t="s">
        <v>21</v>
      </c>
      <c r="D11" s="349">
        <v>11</v>
      </c>
      <c r="E11" s="349">
        <v>11</v>
      </c>
      <c r="F11" s="349">
        <v>11</v>
      </c>
      <c r="G11" s="349">
        <v>11</v>
      </c>
      <c r="H11" s="349">
        <v>11</v>
      </c>
      <c r="I11" s="349">
        <v>5</v>
      </c>
      <c r="J11" s="114"/>
      <c r="K11" s="204"/>
      <c r="L11" s="199"/>
      <c r="M11" s="199"/>
      <c r="N11" s="199"/>
      <c r="O11" s="199"/>
    </row>
    <row r="12" spans="1:19" x14ac:dyDescent="0.3">
      <c r="A12" s="164"/>
      <c r="B12" s="165"/>
      <c r="C12" s="115" t="s">
        <v>42</v>
      </c>
      <c r="D12" s="195">
        <f>(D5*314)+(D6*314)+(D7*275)+(D8*312)+(D9*314)+(D10*55)+(D11*132)</f>
        <v>51077</v>
      </c>
      <c r="E12" s="195">
        <f t="shared" ref="E12:I12" si="0">(E5*314)+(E6*314)+(E7*275)+(E8*312)+(E9*314)+(E10*55)+(E11*132)</f>
        <v>48772</v>
      </c>
      <c r="F12" s="195">
        <f t="shared" si="0"/>
        <v>36057</v>
      </c>
      <c r="G12" s="195">
        <f t="shared" si="0"/>
        <v>36371</v>
      </c>
      <c r="H12" s="195">
        <f t="shared" si="0"/>
        <v>54951</v>
      </c>
      <c r="I12" s="195">
        <f t="shared" si="0"/>
        <v>28203</v>
      </c>
      <c r="J12" s="114"/>
      <c r="K12" s="204"/>
      <c r="L12" s="199"/>
      <c r="M12" s="199"/>
      <c r="N12" s="199"/>
      <c r="O12" s="199"/>
    </row>
    <row r="13" spans="1:19" ht="34.200000000000003" x14ac:dyDescent="0.3">
      <c r="A13" s="164"/>
      <c r="B13" s="165"/>
      <c r="C13" s="115" t="s">
        <v>43</v>
      </c>
      <c r="D13" s="195">
        <f>+(D12*3)*1.3</f>
        <v>199200.30000000002</v>
      </c>
      <c r="E13" s="195">
        <f t="shared" ref="E13:I13" si="1">+(E12*3)*1.3</f>
        <v>190210.80000000002</v>
      </c>
      <c r="F13" s="195">
        <f t="shared" si="1"/>
        <v>140622.30000000002</v>
      </c>
      <c r="G13" s="195">
        <f t="shared" si="1"/>
        <v>141846.9</v>
      </c>
      <c r="H13" s="195">
        <f t="shared" si="1"/>
        <v>214308.9</v>
      </c>
      <c r="I13" s="195">
        <f t="shared" si="1"/>
        <v>109991.7</v>
      </c>
      <c r="J13" s="114"/>
      <c r="K13" s="204"/>
      <c r="L13" s="199"/>
      <c r="M13" s="199"/>
      <c r="N13" s="199"/>
      <c r="O13" s="199"/>
    </row>
    <row r="14" spans="1:19" x14ac:dyDescent="0.3">
      <c r="A14" s="164"/>
      <c r="B14" s="165"/>
      <c r="C14" s="164"/>
      <c r="D14" s="114"/>
      <c r="E14" s="114"/>
      <c r="F14" s="114"/>
      <c r="G14" s="114"/>
      <c r="H14" s="201"/>
      <c r="I14" s="114"/>
      <c r="J14" s="114"/>
      <c r="K14" s="114"/>
      <c r="L14" s="114"/>
      <c r="M14" s="204"/>
      <c r="N14" s="204"/>
      <c r="O14" s="204"/>
      <c r="P14" s="204"/>
      <c r="Q14" s="204"/>
      <c r="R14" s="212"/>
      <c r="S14" s="212"/>
    </row>
    <row r="15" spans="1:19" ht="36" x14ac:dyDescent="0.3">
      <c r="A15" s="270" t="s">
        <v>23</v>
      </c>
      <c r="B15" s="270" t="s">
        <v>1</v>
      </c>
      <c r="C15" s="271" t="s">
        <v>12</v>
      </c>
      <c r="D15" s="171" t="s">
        <v>39</v>
      </c>
      <c r="E15" s="201"/>
      <c r="F15" s="204"/>
      <c r="G15" s="199"/>
      <c r="H15" s="199"/>
      <c r="I15" s="199"/>
      <c r="J15" s="199"/>
    </row>
    <row r="16" spans="1:19" ht="47.25" customHeight="1" x14ac:dyDescent="0.3">
      <c r="A16" s="270"/>
      <c r="B16" s="270"/>
      <c r="C16" s="271"/>
      <c r="D16" s="215" t="s">
        <v>69</v>
      </c>
      <c r="E16" s="201"/>
      <c r="F16" s="204"/>
      <c r="G16" s="199"/>
      <c r="H16" s="199"/>
      <c r="I16" s="199"/>
      <c r="J16" s="199"/>
    </row>
    <row r="17" spans="1:23" x14ac:dyDescent="0.3">
      <c r="A17" s="270" t="s">
        <v>13</v>
      </c>
      <c r="B17" s="270"/>
      <c r="C17" s="270"/>
      <c r="D17" s="171" t="s">
        <v>218</v>
      </c>
      <c r="E17" s="209"/>
      <c r="F17" s="204"/>
      <c r="G17" s="199"/>
      <c r="H17" s="199"/>
      <c r="I17" s="199"/>
      <c r="J17" s="199"/>
    </row>
    <row r="18" spans="1:23" x14ac:dyDescent="0.3">
      <c r="A18" s="172">
        <v>8</v>
      </c>
      <c r="B18" s="173" t="s">
        <v>24</v>
      </c>
      <c r="C18" s="172" t="s">
        <v>15</v>
      </c>
      <c r="D18" s="172">
        <v>38</v>
      </c>
      <c r="E18" s="209"/>
      <c r="F18" s="204"/>
      <c r="G18" s="199"/>
      <c r="H18" s="199"/>
      <c r="I18" s="199"/>
      <c r="J18" s="199"/>
    </row>
    <row r="19" spans="1:23" x14ac:dyDescent="0.3">
      <c r="A19" s="164"/>
      <c r="B19" s="165"/>
      <c r="C19" s="115" t="s">
        <v>42</v>
      </c>
      <c r="D19" s="195">
        <f>+D18*116</f>
        <v>4408</v>
      </c>
      <c r="E19" s="209"/>
      <c r="F19" s="204"/>
      <c r="G19" s="199"/>
      <c r="H19" s="199"/>
      <c r="I19" s="199"/>
      <c r="J19" s="199"/>
    </row>
    <row r="20" spans="1:23" ht="34.200000000000003" x14ac:dyDescent="0.3">
      <c r="A20" s="164"/>
      <c r="B20" s="165"/>
      <c r="C20" s="115" t="s">
        <v>43</v>
      </c>
      <c r="D20" s="195">
        <f>+(D19*3)*1.3</f>
        <v>17191.2</v>
      </c>
      <c r="E20" s="209"/>
      <c r="F20" s="204"/>
      <c r="G20" s="199"/>
      <c r="H20" s="199"/>
      <c r="I20" s="199"/>
      <c r="J20" s="199"/>
    </row>
    <row r="21" spans="1:23" x14ac:dyDescent="0.3">
      <c r="A21" s="164"/>
      <c r="B21" s="208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206"/>
      <c r="Q21" s="206"/>
      <c r="R21" s="213"/>
      <c r="S21" s="204"/>
      <c r="T21" s="199"/>
      <c r="U21" s="199"/>
      <c r="V21" s="199"/>
      <c r="W21" s="199"/>
    </row>
    <row r="22" spans="1:23" ht="15" customHeight="1" x14ac:dyDescent="0.3">
      <c r="A22" s="270" t="s">
        <v>25</v>
      </c>
      <c r="B22" s="270" t="s">
        <v>2</v>
      </c>
      <c r="C22" s="271" t="s">
        <v>12</v>
      </c>
      <c r="D22" s="272" t="s">
        <v>39</v>
      </c>
      <c r="E22" s="273"/>
      <c r="F22" s="273"/>
      <c r="G22" s="273"/>
      <c r="H22" s="273"/>
      <c r="I22" s="273"/>
      <c r="J22" s="273"/>
      <c r="K22" s="273"/>
      <c r="L22" s="274"/>
      <c r="M22" s="198"/>
      <c r="N22" s="204"/>
      <c r="O22" s="199"/>
      <c r="P22" s="199"/>
      <c r="Q22" s="199"/>
      <c r="R22" s="199"/>
    </row>
    <row r="23" spans="1:23" ht="65.25" customHeight="1" x14ac:dyDescent="0.3">
      <c r="A23" s="270"/>
      <c r="B23" s="270"/>
      <c r="C23" s="271"/>
      <c r="D23" s="177" t="s">
        <v>63</v>
      </c>
      <c r="E23" s="177" t="s">
        <v>70</v>
      </c>
      <c r="F23" s="177" t="s">
        <v>71</v>
      </c>
      <c r="G23" s="177" t="s">
        <v>65</v>
      </c>
      <c r="H23" s="177" t="s">
        <v>66</v>
      </c>
      <c r="I23" s="177" t="s">
        <v>68</v>
      </c>
      <c r="J23" s="177" t="s">
        <v>72</v>
      </c>
      <c r="K23" s="177" t="s">
        <v>67</v>
      </c>
      <c r="L23" s="177" t="s">
        <v>73</v>
      </c>
      <c r="M23" s="200"/>
      <c r="N23" s="204"/>
      <c r="O23" s="199"/>
      <c r="P23" s="199"/>
      <c r="Q23" s="199"/>
      <c r="R23" s="199"/>
    </row>
    <row r="24" spans="1:23" x14ac:dyDescent="0.3">
      <c r="A24" s="270" t="s">
        <v>13</v>
      </c>
      <c r="B24" s="270"/>
      <c r="C24" s="270"/>
      <c r="D24" s="171" t="s">
        <v>219</v>
      </c>
      <c r="E24" s="193" t="s">
        <v>220</v>
      </c>
      <c r="F24" s="197" t="s">
        <v>221</v>
      </c>
      <c r="G24" s="193" t="s">
        <v>222</v>
      </c>
      <c r="H24" s="197" t="s">
        <v>223</v>
      </c>
      <c r="I24" s="171" t="s">
        <v>224</v>
      </c>
      <c r="J24" s="171" t="s">
        <v>225</v>
      </c>
      <c r="K24" s="171" t="s">
        <v>226</v>
      </c>
      <c r="L24" s="171" t="s">
        <v>227</v>
      </c>
      <c r="M24" s="200"/>
      <c r="N24" s="204"/>
      <c r="O24" s="199"/>
      <c r="P24" s="199"/>
      <c r="Q24" s="199"/>
      <c r="R24" s="199"/>
    </row>
    <row r="25" spans="1:23" x14ac:dyDescent="0.3">
      <c r="A25" s="172">
        <v>9</v>
      </c>
      <c r="B25" s="173" t="s">
        <v>26</v>
      </c>
      <c r="C25" s="172" t="s">
        <v>27</v>
      </c>
      <c r="D25" s="350">
        <v>77</v>
      </c>
      <c r="E25" s="350">
        <v>132</v>
      </c>
      <c r="F25" s="350">
        <v>132</v>
      </c>
      <c r="G25" s="350">
        <v>88</v>
      </c>
      <c r="H25" s="350">
        <v>80</v>
      </c>
      <c r="I25" s="350">
        <v>55</v>
      </c>
      <c r="J25" s="350">
        <v>110</v>
      </c>
      <c r="K25" s="350">
        <v>132</v>
      </c>
      <c r="L25" s="349"/>
      <c r="M25" s="200"/>
      <c r="N25" s="204"/>
      <c r="O25" s="199"/>
      <c r="P25" s="199"/>
      <c r="Q25" s="199"/>
      <c r="R25" s="199"/>
    </row>
    <row r="26" spans="1:23" x14ac:dyDescent="0.3">
      <c r="A26" s="172">
        <v>10</v>
      </c>
      <c r="B26" s="173" t="s">
        <v>28</v>
      </c>
      <c r="C26" s="172" t="s">
        <v>27</v>
      </c>
      <c r="D26" s="350">
        <v>121</v>
      </c>
      <c r="E26" s="350"/>
      <c r="F26" s="350"/>
      <c r="G26" s="350"/>
      <c r="H26" s="350"/>
      <c r="I26" s="350">
        <v>165</v>
      </c>
      <c r="J26" s="350">
        <v>264</v>
      </c>
      <c r="K26" s="350">
        <v>187</v>
      </c>
      <c r="L26" s="349">
        <v>66</v>
      </c>
      <c r="M26" s="200"/>
      <c r="N26" s="204"/>
      <c r="O26" s="199"/>
      <c r="P26" s="199"/>
      <c r="Q26" s="199"/>
      <c r="R26" s="199"/>
    </row>
    <row r="27" spans="1:23" x14ac:dyDescent="0.3">
      <c r="A27" s="172">
        <v>11</v>
      </c>
      <c r="B27" s="207" t="s">
        <v>29</v>
      </c>
      <c r="C27" s="172" t="s">
        <v>27</v>
      </c>
      <c r="D27" s="350">
        <v>6</v>
      </c>
      <c r="E27" s="350"/>
      <c r="F27" s="350"/>
      <c r="G27" s="350"/>
      <c r="H27" s="350"/>
      <c r="I27" s="350">
        <v>3</v>
      </c>
      <c r="J27" s="350">
        <v>3</v>
      </c>
      <c r="K27" s="350">
        <v>11</v>
      </c>
      <c r="L27" s="349">
        <v>3</v>
      </c>
      <c r="M27" s="200"/>
      <c r="N27" s="204"/>
      <c r="O27" s="199"/>
      <c r="P27" s="199"/>
      <c r="Q27" s="199"/>
      <c r="R27" s="199"/>
    </row>
    <row r="28" spans="1:23" x14ac:dyDescent="0.3">
      <c r="A28" s="164"/>
      <c r="B28" s="165"/>
      <c r="C28" s="115" t="s">
        <v>42</v>
      </c>
      <c r="D28" s="195">
        <f>+(D25*186)+(D26*28)+(D27*407)</f>
        <v>20152</v>
      </c>
      <c r="E28" s="195">
        <f t="shared" ref="E28:L28" si="2">+(E25*186)+(E26*28)+(E27*407)</f>
        <v>24552</v>
      </c>
      <c r="F28" s="195">
        <f t="shared" si="2"/>
        <v>24552</v>
      </c>
      <c r="G28" s="195">
        <f t="shared" si="2"/>
        <v>16368</v>
      </c>
      <c r="H28" s="195">
        <f t="shared" si="2"/>
        <v>14880</v>
      </c>
      <c r="I28" s="195">
        <f t="shared" si="2"/>
        <v>16071</v>
      </c>
      <c r="J28" s="195">
        <f t="shared" si="2"/>
        <v>29073</v>
      </c>
      <c r="K28" s="195">
        <f t="shared" si="2"/>
        <v>34265</v>
      </c>
      <c r="L28" s="195">
        <f t="shared" si="2"/>
        <v>3069</v>
      </c>
      <c r="M28" s="200"/>
      <c r="N28" s="204"/>
      <c r="O28" s="199"/>
      <c r="P28" s="199"/>
      <c r="Q28" s="199"/>
      <c r="R28" s="199"/>
    </row>
    <row r="29" spans="1:23" ht="34.200000000000003" x14ac:dyDescent="0.3">
      <c r="A29" s="164"/>
      <c r="B29" s="165"/>
      <c r="C29" s="115" t="s">
        <v>43</v>
      </c>
      <c r="D29" s="195">
        <f>+(D28*3)*1.3</f>
        <v>78592.800000000003</v>
      </c>
      <c r="E29" s="195">
        <f t="shared" ref="E29:L29" si="3">+(E28*3)*1.3</f>
        <v>95752.8</v>
      </c>
      <c r="F29" s="195">
        <f t="shared" si="3"/>
        <v>95752.8</v>
      </c>
      <c r="G29" s="195">
        <f t="shared" si="3"/>
        <v>63835.200000000004</v>
      </c>
      <c r="H29" s="195">
        <f t="shared" si="3"/>
        <v>58032</v>
      </c>
      <c r="I29" s="195">
        <f t="shared" si="3"/>
        <v>62676.9</v>
      </c>
      <c r="J29" s="195">
        <f t="shared" si="3"/>
        <v>113384.7</v>
      </c>
      <c r="K29" s="195">
        <f t="shared" si="3"/>
        <v>133633.5</v>
      </c>
      <c r="L29" s="195">
        <f t="shared" si="3"/>
        <v>11969.1</v>
      </c>
      <c r="M29" s="200"/>
      <c r="N29" s="204"/>
      <c r="O29" s="199"/>
      <c r="P29" s="199"/>
      <c r="Q29" s="199"/>
      <c r="R29" s="199"/>
    </row>
    <row r="30" spans="1:23" x14ac:dyDescent="0.3">
      <c r="A30" s="164"/>
      <c r="B30" s="208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200"/>
      <c r="Q30" s="214"/>
      <c r="R30" s="214"/>
      <c r="S30" s="204"/>
      <c r="T30" s="199"/>
      <c r="U30" s="199"/>
      <c r="V30" s="199"/>
      <c r="W30" s="199"/>
    </row>
    <row r="31" spans="1:23" x14ac:dyDescent="0.3">
      <c r="A31" s="170"/>
      <c r="B31" s="170"/>
      <c r="C31" s="175"/>
      <c r="D31" s="170"/>
      <c r="E31" s="170"/>
      <c r="F31" s="170"/>
      <c r="G31" s="170"/>
      <c r="H31" s="175"/>
      <c r="I31" s="170"/>
      <c r="J31" s="170"/>
      <c r="K31" s="170"/>
      <c r="L31" s="170"/>
      <c r="M31" s="170"/>
      <c r="N31" s="170"/>
      <c r="O31" s="170"/>
      <c r="P31" s="191"/>
      <c r="Q31" s="191"/>
      <c r="R31" s="192"/>
    </row>
    <row r="32" spans="1:23" x14ac:dyDescent="0.3">
      <c r="A32" s="170"/>
      <c r="B32" s="170"/>
      <c r="C32" s="175"/>
      <c r="D32" s="170"/>
      <c r="E32" s="170"/>
      <c r="F32" s="170"/>
      <c r="G32" s="170"/>
      <c r="H32" s="175"/>
      <c r="I32" s="170"/>
      <c r="J32" s="170"/>
      <c r="K32" s="170"/>
      <c r="L32" s="170"/>
      <c r="M32" s="170"/>
      <c r="N32" s="170"/>
      <c r="O32" s="170"/>
      <c r="P32" s="191"/>
      <c r="Q32" s="191"/>
      <c r="R32" s="192"/>
    </row>
    <row r="33" spans="1:18" x14ac:dyDescent="0.3">
      <c r="A33" s="170"/>
      <c r="B33" s="170"/>
      <c r="C33" s="175"/>
      <c r="D33" s="170"/>
      <c r="E33" s="170"/>
      <c r="F33" s="170"/>
      <c r="G33" s="170"/>
      <c r="H33" s="175"/>
      <c r="I33" s="170"/>
      <c r="J33" s="170"/>
      <c r="K33" s="170"/>
      <c r="L33" s="170"/>
      <c r="M33" s="170"/>
      <c r="N33" s="170"/>
      <c r="O33" s="170"/>
      <c r="P33" s="191"/>
      <c r="Q33" s="191"/>
      <c r="R33" s="192"/>
    </row>
    <row r="34" spans="1:18" x14ac:dyDescent="0.3">
      <c r="A34" s="170"/>
      <c r="B34" s="170"/>
      <c r="C34" s="175"/>
      <c r="D34" s="170"/>
      <c r="E34" s="170"/>
      <c r="F34" s="170"/>
      <c r="G34" s="170"/>
      <c r="H34" s="175"/>
      <c r="I34" s="170"/>
      <c r="J34" s="170"/>
      <c r="K34" s="170"/>
      <c r="L34" s="170"/>
      <c r="M34" s="170"/>
      <c r="N34" s="170"/>
      <c r="O34" s="170"/>
      <c r="P34" s="191"/>
      <c r="Q34" s="191"/>
      <c r="R34" s="192"/>
    </row>
    <row r="35" spans="1:18" x14ac:dyDescent="0.3">
      <c r="A35" s="170"/>
      <c r="B35" s="170"/>
      <c r="C35" s="175"/>
      <c r="D35" s="170"/>
      <c r="E35" s="170"/>
      <c r="F35" s="170"/>
      <c r="G35" s="170"/>
      <c r="H35" s="175"/>
      <c r="I35" s="170"/>
      <c r="J35" s="170"/>
      <c r="K35" s="170"/>
      <c r="L35" s="170"/>
      <c r="M35" s="170"/>
      <c r="N35" s="170"/>
      <c r="O35" s="170"/>
      <c r="P35" s="191"/>
      <c r="Q35" s="191"/>
      <c r="R35" s="192"/>
    </row>
    <row r="36" spans="1:18" x14ac:dyDescent="0.3">
      <c r="A36" s="170"/>
      <c r="B36" s="170"/>
      <c r="C36" s="175"/>
      <c r="D36" s="170"/>
      <c r="E36" s="170"/>
      <c r="F36" s="170"/>
      <c r="G36" s="170"/>
      <c r="H36" s="175"/>
      <c r="I36" s="170"/>
      <c r="J36" s="170"/>
      <c r="K36" s="170"/>
      <c r="L36" s="170"/>
      <c r="M36" s="170"/>
      <c r="N36" s="170"/>
      <c r="O36" s="170"/>
      <c r="P36" s="191"/>
      <c r="Q36" s="191"/>
      <c r="R36" s="192"/>
    </row>
    <row r="37" spans="1:18" x14ac:dyDescent="0.3">
      <c r="A37" s="170"/>
      <c r="B37" s="170"/>
      <c r="C37" s="175"/>
      <c r="D37" s="170"/>
      <c r="E37" s="170"/>
      <c r="F37" s="170"/>
      <c r="G37" s="170"/>
      <c r="H37" s="175"/>
      <c r="I37" s="170"/>
      <c r="J37" s="170"/>
      <c r="K37" s="170"/>
      <c r="L37" s="170"/>
      <c r="M37" s="170"/>
      <c r="N37" s="170"/>
      <c r="O37" s="170"/>
      <c r="P37" s="191"/>
      <c r="Q37" s="191"/>
      <c r="R37" s="192"/>
    </row>
    <row r="38" spans="1:18" x14ac:dyDescent="0.3">
      <c r="A38" s="170"/>
      <c r="B38" s="170"/>
      <c r="C38" s="175"/>
      <c r="D38" s="170"/>
      <c r="E38" s="170"/>
      <c r="F38" s="170"/>
      <c r="G38" s="170"/>
      <c r="H38" s="175"/>
      <c r="I38" s="170"/>
      <c r="J38" s="170"/>
      <c r="K38" s="170"/>
      <c r="L38" s="170"/>
      <c r="M38" s="170"/>
      <c r="N38" s="170"/>
      <c r="O38" s="170"/>
      <c r="P38" s="191"/>
      <c r="Q38" s="191"/>
      <c r="R38" s="192"/>
    </row>
    <row r="39" spans="1:18" x14ac:dyDescent="0.3">
      <c r="A39" s="170"/>
      <c r="B39" s="170"/>
      <c r="C39" s="175"/>
      <c r="D39" s="170"/>
      <c r="E39" s="170"/>
      <c r="F39" s="170"/>
      <c r="G39" s="170"/>
      <c r="H39" s="175"/>
      <c r="I39" s="170"/>
      <c r="J39" s="170"/>
      <c r="K39" s="170"/>
      <c r="L39" s="170"/>
      <c r="M39" s="170"/>
      <c r="N39" s="170"/>
      <c r="O39" s="170"/>
      <c r="P39" s="191"/>
      <c r="Q39" s="191"/>
      <c r="R39" s="192"/>
    </row>
    <row r="40" spans="1:18" x14ac:dyDescent="0.3">
      <c r="A40" s="170"/>
      <c r="B40" s="170"/>
      <c r="C40" s="175"/>
      <c r="D40" s="170"/>
      <c r="E40" s="170"/>
      <c r="F40" s="170"/>
      <c r="G40" s="170"/>
      <c r="H40" s="175"/>
      <c r="I40" s="170"/>
      <c r="J40" s="170"/>
      <c r="K40" s="170"/>
      <c r="L40" s="170"/>
      <c r="M40" s="170"/>
      <c r="N40" s="170"/>
      <c r="O40" s="170"/>
      <c r="P40" s="191"/>
      <c r="Q40" s="191"/>
      <c r="R40" s="192"/>
    </row>
    <row r="41" spans="1:18" x14ac:dyDescent="0.3">
      <c r="A41" s="170"/>
      <c r="B41" s="170"/>
      <c r="C41" s="175"/>
      <c r="D41" s="170"/>
      <c r="E41" s="170"/>
      <c r="F41" s="170"/>
      <c r="G41" s="170"/>
      <c r="H41" s="175"/>
      <c r="I41" s="170"/>
      <c r="J41" s="170"/>
      <c r="K41" s="170"/>
      <c r="L41" s="170"/>
      <c r="M41" s="170"/>
      <c r="N41" s="170"/>
      <c r="O41" s="170"/>
      <c r="P41" s="191"/>
      <c r="Q41" s="191"/>
      <c r="R41" s="192"/>
    </row>
    <row r="42" spans="1:18" x14ac:dyDescent="0.3">
      <c r="A42" s="170"/>
      <c r="B42" s="170"/>
      <c r="C42" s="175"/>
      <c r="D42" s="170"/>
      <c r="E42" s="170"/>
      <c r="F42" s="170"/>
      <c r="G42" s="170"/>
      <c r="H42" s="175"/>
      <c r="I42" s="170"/>
      <c r="J42" s="170"/>
      <c r="K42" s="170"/>
      <c r="L42" s="170"/>
      <c r="M42" s="170"/>
      <c r="N42" s="170"/>
      <c r="O42" s="170"/>
      <c r="P42" s="191"/>
      <c r="Q42" s="191"/>
      <c r="R42" s="192"/>
    </row>
    <row r="43" spans="1:18" x14ac:dyDescent="0.3">
      <c r="A43" s="170"/>
      <c r="B43" s="170"/>
      <c r="C43" s="175"/>
      <c r="D43" s="170"/>
      <c r="E43" s="170"/>
      <c r="F43" s="170"/>
      <c r="G43" s="170"/>
      <c r="H43" s="175"/>
      <c r="I43" s="170"/>
      <c r="J43" s="170"/>
      <c r="K43" s="170"/>
      <c r="L43" s="170"/>
      <c r="M43" s="170"/>
      <c r="N43" s="170"/>
      <c r="O43" s="170"/>
      <c r="P43" s="191"/>
      <c r="Q43" s="191"/>
      <c r="R43" s="192"/>
    </row>
    <row r="44" spans="1:18" x14ac:dyDescent="0.3">
      <c r="A44" s="170"/>
      <c r="B44" s="170"/>
      <c r="C44" s="175"/>
      <c r="D44" s="170"/>
      <c r="E44" s="170"/>
      <c r="F44" s="170"/>
      <c r="G44" s="170"/>
      <c r="H44" s="175"/>
      <c r="I44" s="170"/>
      <c r="J44" s="170"/>
      <c r="K44" s="170"/>
      <c r="L44" s="170"/>
      <c r="M44" s="170"/>
      <c r="N44" s="170"/>
      <c r="O44" s="170"/>
      <c r="P44" s="191"/>
      <c r="Q44" s="191"/>
      <c r="R44" s="192"/>
    </row>
    <row r="45" spans="1:18" x14ac:dyDescent="0.3">
      <c r="A45" s="170"/>
      <c r="B45" s="170"/>
      <c r="C45" s="175"/>
      <c r="D45" s="170"/>
      <c r="E45" s="170"/>
      <c r="F45" s="170"/>
      <c r="G45" s="170"/>
      <c r="H45" s="175"/>
      <c r="I45" s="170"/>
      <c r="J45" s="170"/>
      <c r="K45" s="170"/>
      <c r="L45" s="170"/>
      <c r="M45" s="170"/>
      <c r="N45" s="170"/>
      <c r="O45" s="170"/>
      <c r="P45" s="191"/>
      <c r="Q45" s="191"/>
      <c r="R45" s="192"/>
    </row>
    <row r="46" spans="1:18" x14ac:dyDescent="0.3">
      <c r="P46" s="192"/>
      <c r="Q46" s="192"/>
      <c r="R46" s="192"/>
    </row>
  </sheetData>
  <mergeCells count="13">
    <mergeCell ref="A1:L1"/>
    <mergeCell ref="D22:L22"/>
    <mergeCell ref="A24:C24"/>
    <mergeCell ref="C2:C3"/>
    <mergeCell ref="A17:C17"/>
    <mergeCell ref="A4:C4"/>
    <mergeCell ref="A15:A16"/>
    <mergeCell ref="B15:B16"/>
    <mergeCell ref="C15:C16"/>
    <mergeCell ref="D2:I2"/>
    <mergeCell ref="A22:A23"/>
    <mergeCell ref="B22:B23"/>
    <mergeCell ref="C22:C23"/>
  </mergeCells>
  <phoneticPr fontId="3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5"/>
  <sheetViews>
    <sheetView tabSelected="1" zoomScale="80" zoomScaleNormal="80" workbookViewId="0">
      <selection activeCell="A15" sqref="A15:A16"/>
    </sheetView>
  </sheetViews>
  <sheetFormatPr defaultColWidth="8.88671875" defaultRowHeight="14.4" x14ac:dyDescent="0.3"/>
  <cols>
    <col min="1" max="1" width="5.33203125" style="174" customWidth="1"/>
    <col min="2" max="2" width="57.5546875" style="174" customWidth="1"/>
    <col min="3" max="3" width="39.109375" style="189" customWidth="1"/>
    <col min="4" max="4" width="23.6640625" style="189" customWidth="1"/>
    <col min="5" max="5" width="36.33203125" style="174" customWidth="1"/>
    <col min="6" max="6" width="36.33203125" style="174" hidden="1" customWidth="1"/>
    <col min="7" max="16384" width="8.88671875" style="174"/>
  </cols>
  <sheetData>
    <row r="1" spans="1:10" ht="19.5" customHeight="1" x14ac:dyDescent="0.3">
      <c r="A1" s="276" t="s">
        <v>74</v>
      </c>
      <c r="B1" s="276"/>
      <c r="C1" s="276"/>
      <c r="D1" s="276"/>
      <c r="E1" s="276"/>
      <c r="F1" s="276"/>
      <c r="G1" s="276"/>
      <c r="H1" s="170"/>
      <c r="I1" s="170"/>
      <c r="J1" s="170"/>
    </row>
    <row r="2" spans="1:10" ht="24" x14ac:dyDescent="0.3">
      <c r="A2" s="171" t="s">
        <v>10</v>
      </c>
      <c r="B2" s="171" t="s">
        <v>11</v>
      </c>
      <c r="C2" s="271" t="s">
        <v>12</v>
      </c>
      <c r="D2" s="171" t="s">
        <v>39</v>
      </c>
      <c r="E2" s="114"/>
      <c r="F2" s="199"/>
      <c r="G2" s="199"/>
      <c r="H2" s="199"/>
      <c r="I2" s="199"/>
      <c r="J2" s="199"/>
    </row>
    <row r="3" spans="1:10" ht="57" customHeight="1" x14ac:dyDescent="0.3">
      <c r="A3" s="171">
        <v>1</v>
      </c>
      <c r="B3" s="205" t="s">
        <v>0</v>
      </c>
      <c r="C3" s="271"/>
      <c r="D3" s="177" t="s">
        <v>75</v>
      </c>
      <c r="E3" s="211"/>
      <c r="F3" s="199">
        <v>1.1000000000000001</v>
      </c>
      <c r="G3" s="199"/>
      <c r="H3" s="199"/>
      <c r="I3" s="199"/>
      <c r="J3" s="199"/>
    </row>
    <row r="4" spans="1:10" ht="15.75" customHeight="1" x14ac:dyDescent="0.3">
      <c r="A4" s="270" t="s">
        <v>13</v>
      </c>
      <c r="B4" s="270"/>
      <c r="C4" s="270"/>
      <c r="D4" s="171" t="s">
        <v>228</v>
      </c>
      <c r="E4" s="421"/>
      <c r="F4" s="199"/>
      <c r="G4" s="199"/>
      <c r="H4" s="199"/>
      <c r="I4" s="199"/>
      <c r="J4" s="199"/>
    </row>
    <row r="5" spans="1:10" ht="25.5" customHeight="1" x14ac:dyDescent="0.3">
      <c r="A5" s="172">
        <v>1</v>
      </c>
      <c r="B5" s="173" t="s">
        <v>14</v>
      </c>
      <c r="C5" s="172" t="s">
        <v>15</v>
      </c>
      <c r="D5" s="349">
        <v>66</v>
      </c>
      <c r="E5" s="114"/>
      <c r="F5" s="199"/>
      <c r="G5" s="199"/>
      <c r="H5" s="199"/>
      <c r="I5" s="199"/>
      <c r="J5" s="199"/>
    </row>
    <row r="6" spans="1:10" ht="25.5" customHeight="1" x14ac:dyDescent="0.3">
      <c r="A6" s="172">
        <v>2</v>
      </c>
      <c r="B6" s="203" t="s">
        <v>16</v>
      </c>
      <c r="C6" s="172" t="s">
        <v>15</v>
      </c>
      <c r="D6" s="349">
        <v>15</v>
      </c>
      <c r="E6" s="114"/>
      <c r="F6" s="199"/>
      <c r="G6" s="199"/>
      <c r="H6" s="199"/>
      <c r="I6" s="199"/>
      <c r="J6" s="199"/>
    </row>
    <row r="7" spans="1:10" ht="25.5" customHeight="1" x14ac:dyDescent="0.3">
      <c r="A7" s="172">
        <v>3</v>
      </c>
      <c r="B7" s="173" t="s">
        <v>17</v>
      </c>
      <c r="C7" s="172" t="s">
        <v>15</v>
      </c>
      <c r="D7" s="349">
        <v>451</v>
      </c>
      <c r="E7" s="114"/>
      <c r="F7" s="199" t="s">
        <v>40</v>
      </c>
      <c r="G7" s="199"/>
      <c r="H7" s="199"/>
      <c r="I7" s="199"/>
      <c r="J7" s="199"/>
    </row>
    <row r="8" spans="1:10" ht="25.5" customHeight="1" x14ac:dyDescent="0.3">
      <c r="A8" s="172">
        <v>4</v>
      </c>
      <c r="B8" s="173" t="s">
        <v>18</v>
      </c>
      <c r="C8" s="172" t="s">
        <v>15</v>
      </c>
      <c r="D8" s="349">
        <v>203</v>
      </c>
      <c r="E8" s="114"/>
      <c r="F8" s="199"/>
      <c r="G8" s="199"/>
      <c r="H8" s="199"/>
      <c r="I8" s="199"/>
      <c r="J8" s="199"/>
    </row>
    <row r="9" spans="1:10" x14ac:dyDescent="0.3">
      <c r="A9" s="172">
        <v>5</v>
      </c>
      <c r="B9" s="173" t="s">
        <v>19</v>
      </c>
      <c r="C9" s="172" t="s">
        <v>15</v>
      </c>
      <c r="D9" s="349">
        <v>5</v>
      </c>
      <c r="E9" s="114"/>
      <c r="F9" s="199"/>
      <c r="G9" s="199"/>
      <c r="H9" s="199"/>
      <c r="I9" s="199"/>
      <c r="J9" s="199"/>
    </row>
    <row r="10" spans="1:10" x14ac:dyDescent="0.3">
      <c r="A10" s="172">
        <v>6</v>
      </c>
      <c r="B10" s="173" t="s">
        <v>20</v>
      </c>
      <c r="C10" s="172" t="s">
        <v>21</v>
      </c>
      <c r="D10" s="349">
        <v>38</v>
      </c>
      <c r="E10" s="114"/>
      <c r="F10" s="199"/>
      <c r="G10" s="199"/>
      <c r="H10" s="199"/>
      <c r="I10" s="199"/>
      <c r="J10" s="199"/>
    </row>
    <row r="11" spans="1:10" ht="15.75" customHeight="1" x14ac:dyDescent="0.3">
      <c r="A11" s="172">
        <v>7</v>
      </c>
      <c r="B11" s="116" t="s">
        <v>41</v>
      </c>
      <c r="C11" s="172" t="s">
        <v>21</v>
      </c>
      <c r="D11" s="349">
        <v>132</v>
      </c>
      <c r="E11" s="114"/>
      <c r="F11" s="199"/>
      <c r="G11" s="199"/>
      <c r="H11" s="199"/>
      <c r="I11" s="199"/>
      <c r="J11" s="199"/>
    </row>
    <row r="12" spans="1:10" ht="15" customHeight="1" x14ac:dyDescent="0.3">
      <c r="A12" s="164"/>
      <c r="B12" s="165"/>
      <c r="C12" s="115" t="s">
        <v>42</v>
      </c>
      <c r="D12" s="195">
        <f>(D5*314)+(D6*314)+(D7*275)+(D8*312)+(D9*314)+(D10*55)+(D11*132)</f>
        <v>233879</v>
      </c>
      <c r="E12" s="114"/>
      <c r="F12" s="199"/>
      <c r="G12" s="199"/>
      <c r="H12" s="199"/>
      <c r="I12" s="199"/>
      <c r="J12" s="199"/>
    </row>
    <row r="13" spans="1:10" ht="34.200000000000003" x14ac:dyDescent="0.3">
      <c r="A13" s="164"/>
      <c r="B13" s="165"/>
      <c r="C13" s="115" t="s">
        <v>43</v>
      </c>
      <c r="D13" s="195">
        <f>+(D12*3)*1.3</f>
        <v>912128.1</v>
      </c>
      <c r="E13" s="114"/>
      <c r="F13" s="199"/>
      <c r="G13" s="199"/>
      <c r="H13" s="199"/>
      <c r="I13" s="199"/>
      <c r="J13" s="199"/>
    </row>
    <row r="14" spans="1:10" ht="15.75" customHeight="1" x14ac:dyDescent="0.3">
      <c r="A14" s="164"/>
      <c r="B14" s="165"/>
      <c r="C14" s="164"/>
      <c r="D14" s="114"/>
      <c r="E14" s="201"/>
      <c r="F14" s="199"/>
      <c r="G14" s="199"/>
      <c r="H14" s="199"/>
      <c r="I14" s="199"/>
      <c r="J14" s="199"/>
    </row>
    <row r="15" spans="1:10" ht="24" x14ac:dyDescent="0.3">
      <c r="A15" s="270" t="s">
        <v>25</v>
      </c>
      <c r="B15" s="270" t="s">
        <v>2</v>
      </c>
      <c r="C15" s="271" t="s">
        <v>12</v>
      </c>
      <c r="D15" s="171" t="s">
        <v>39</v>
      </c>
      <c r="E15" s="198"/>
      <c r="F15" s="199"/>
      <c r="G15" s="199"/>
      <c r="H15" s="199"/>
      <c r="I15" s="199"/>
      <c r="J15" s="199"/>
    </row>
    <row r="16" spans="1:10" ht="57.75" customHeight="1" x14ac:dyDescent="0.3">
      <c r="A16" s="270"/>
      <c r="B16" s="270"/>
      <c r="C16" s="271"/>
      <c r="D16" s="177" t="s">
        <v>75</v>
      </c>
      <c r="E16" s="114"/>
      <c r="F16" s="199"/>
      <c r="G16" s="199"/>
      <c r="H16" s="199"/>
      <c r="I16" s="199"/>
      <c r="J16" s="199"/>
    </row>
    <row r="17" spans="1:10" ht="15" customHeight="1" x14ac:dyDescent="0.3">
      <c r="A17" s="270" t="s">
        <v>13</v>
      </c>
      <c r="B17" s="270"/>
      <c r="C17" s="270"/>
      <c r="D17" s="171" t="s">
        <v>229</v>
      </c>
      <c r="E17" s="114"/>
      <c r="F17" s="199"/>
      <c r="G17" s="199"/>
      <c r="H17" s="199"/>
      <c r="I17" s="199"/>
      <c r="J17" s="199"/>
    </row>
    <row r="18" spans="1:10" x14ac:dyDescent="0.3">
      <c r="A18" s="172">
        <v>9</v>
      </c>
      <c r="B18" s="173" t="s">
        <v>26</v>
      </c>
      <c r="C18" s="172" t="s">
        <v>27</v>
      </c>
      <c r="D18" s="349">
        <v>808</v>
      </c>
      <c r="E18" s="114"/>
      <c r="F18" s="199"/>
      <c r="G18" s="199"/>
      <c r="H18" s="199"/>
      <c r="I18" s="199"/>
      <c r="J18" s="199"/>
    </row>
    <row r="19" spans="1:10" ht="27.6" customHeight="1" x14ac:dyDescent="0.3">
      <c r="A19" s="172">
        <v>10</v>
      </c>
      <c r="B19" s="173" t="s">
        <v>28</v>
      </c>
      <c r="C19" s="172" t="s">
        <v>27</v>
      </c>
      <c r="D19" s="349">
        <v>1203</v>
      </c>
      <c r="E19" s="114"/>
      <c r="F19" s="199"/>
      <c r="G19" s="199"/>
      <c r="H19" s="199"/>
      <c r="I19" s="199"/>
      <c r="J19" s="199"/>
    </row>
    <row r="20" spans="1:10" ht="22.8" x14ac:dyDescent="0.3">
      <c r="A20" s="172">
        <v>11</v>
      </c>
      <c r="B20" s="207" t="s">
        <v>29</v>
      </c>
      <c r="C20" s="172" t="s">
        <v>27</v>
      </c>
      <c r="D20" s="349">
        <v>33</v>
      </c>
      <c r="E20" s="114"/>
      <c r="F20" s="199"/>
      <c r="G20" s="199"/>
      <c r="H20" s="199"/>
      <c r="I20" s="199"/>
      <c r="J20" s="199"/>
    </row>
    <row r="21" spans="1:10" x14ac:dyDescent="0.3">
      <c r="A21" s="164"/>
      <c r="B21" s="165"/>
      <c r="C21" s="115" t="s">
        <v>42</v>
      </c>
      <c r="D21" s="195">
        <f>+(D18*186)+(D19*28)+(D20*407)</f>
        <v>197403</v>
      </c>
      <c r="E21" s="114"/>
      <c r="F21" s="199"/>
      <c r="G21" s="199"/>
      <c r="H21" s="199"/>
      <c r="I21" s="199"/>
      <c r="J21" s="199"/>
    </row>
    <row r="22" spans="1:10" ht="34.200000000000003" x14ac:dyDescent="0.3">
      <c r="A22" s="164"/>
      <c r="B22" s="165"/>
      <c r="C22" s="115" t="s">
        <v>43</v>
      </c>
      <c r="D22" s="195">
        <f>+(D21*3)*1.3</f>
        <v>769871.70000000007</v>
      </c>
      <c r="E22" s="114"/>
      <c r="F22" s="199"/>
      <c r="G22" s="199"/>
      <c r="H22" s="199"/>
      <c r="I22" s="199"/>
      <c r="J22" s="199"/>
    </row>
    <row r="23" spans="1:10" ht="15.75" customHeight="1" x14ac:dyDescent="0.3">
      <c r="A23" s="164"/>
      <c r="B23" s="165"/>
      <c r="C23" s="164"/>
      <c r="D23" s="114"/>
      <c r="E23" s="201"/>
      <c r="F23" s="199"/>
      <c r="G23" s="199"/>
      <c r="H23" s="199"/>
      <c r="I23" s="199"/>
      <c r="J23" s="199"/>
    </row>
    <row r="24" spans="1:10" ht="24" x14ac:dyDescent="0.3">
      <c r="A24" s="270" t="s">
        <v>30</v>
      </c>
      <c r="B24" s="270" t="s">
        <v>3</v>
      </c>
      <c r="C24" s="271" t="s">
        <v>12</v>
      </c>
      <c r="D24" s="171" t="s">
        <v>39</v>
      </c>
      <c r="E24" s="114"/>
      <c r="F24" s="199"/>
      <c r="G24" s="199"/>
      <c r="H24" s="199"/>
      <c r="I24" s="199"/>
      <c r="J24" s="199"/>
    </row>
    <row r="25" spans="1:10" ht="57.75" customHeight="1" x14ac:dyDescent="0.3">
      <c r="A25" s="270"/>
      <c r="B25" s="270"/>
      <c r="C25" s="271"/>
      <c r="D25" s="177" t="s">
        <v>75</v>
      </c>
      <c r="E25" s="114"/>
      <c r="F25" s="199"/>
      <c r="G25" s="199"/>
      <c r="H25" s="199"/>
      <c r="I25" s="199"/>
      <c r="J25" s="199"/>
    </row>
    <row r="26" spans="1:10" ht="15" customHeight="1" x14ac:dyDescent="0.3">
      <c r="A26" s="270" t="s">
        <v>13</v>
      </c>
      <c r="B26" s="270"/>
      <c r="C26" s="270"/>
      <c r="D26" s="171" t="s">
        <v>230</v>
      </c>
      <c r="E26" s="114"/>
      <c r="F26" s="199"/>
      <c r="G26" s="199"/>
      <c r="H26" s="199"/>
      <c r="I26" s="199"/>
      <c r="J26" s="199"/>
    </row>
    <row r="27" spans="1:10" ht="22.8" x14ac:dyDescent="0.3">
      <c r="A27" s="172">
        <v>12</v>
      </c>
      <c r="B27" s="173" t="s">
        <v>31</v>
      </c>
      <c r="C27" s="172" t="s">
        <v>32</v>
      </c>
      <c r="D27" s="349">
        <v>1100</v>
      </c>
      <c r="E27" s="114"/>
      <c r="F27" s="199"/>
      <c r="G27" s="199"/>
      <c r="H27" s="199"/>
      <c r="I27" s="199"/>
      <c r="J27" s="199"/>
    </row>
    <row r="28" spans="1:10" x14ac:dyDescent="0.3">
      <c r="A28" s="164"/>
      <c r="B28" s="165"/>
      <c r="C28" s="115" t="s">
        <v>42</v>
      </c>
      <c r="D28" s="195">
        <f>+D27*1.93</f>
        <v>2123</v>
      </c>
      <c r="E28" s="114"/>
      <c r="F28" s="199"/>
      <c r="G28" s="199"/>
      <c r="H28" s="199"/>
      <c r="I28" s="199"/>
      <c r="J28" s="199"/>
    </row>
    <row r="29" spans="1:10" ht="34.200000000000003" x14ac:dyDescent="0.3">
      <c r="A29" s="164"/>
      <c r="B29" s="165"/>
      <c r="C29" s="115" t="s">
        <v>43</v>
      </c>
      <c r="D29" s="195">
        <f>+(D28*3)*1.3</f>
        <v>8279.7000000000007</v>
      </c>
      <c r="E29" s="114"/>
      <c r="F29" s="199"/>
      <c r="G29" s="199"/>
      <c r="H29" s="199"/>
      <c r="I29" s="199"/>
      <c r="J29" s="199"/>
    </row>
    <row r="30" spans="1:10" x14ac:dyDescent="0.3">
      <c r="A30" s="164"/>
      <c r="B30" s="208"/>
      <c r="C30" s="164"/>
      <c r="D30" s="164"/>
      <c r="E30" s="202"/>
      <c r="F30" s="199"/>
      <c r="G30" s="199"/>
      <c r="H30" s="199"/>
      <c r="I30" s="199"/>
      <c r="J30" s="199"/>
    </row>
    <row r="31" spans="1:10" x14ac:dyDescent="0.3">
      <c r="A31" s="210"/>
      <c r="B31" s="210"/>
      <c r="C31" s="211"/>
      <c r="D31" s="211"/>
      <c r="E31" s="210"/>
      <c r="F31" s="170"/>
      <c r="G31" s="170"/>
      <c r="H31" s="170"/>
      <c r="I31" s="170"/>
      <c r="J31" s="170"/>
    </row>
    <row r="32" spans="1:10" x14ac:dyDescent="0.3">
      <c r="A32" s="170"/>
      <c r="B32" s="170"/>
      <c r="C32" s="175"/>
      <c r="D32" s="175"/>
      <c r="E32" s="170"/>
      <c r="F32" s="170"/>
      <c r="G32" s="170"/>
      <c r="H32" s="170"/>
      <c r="I32" s="170"/>
      <c r="J32" s="170"/>
    </row>
    <row r="33" spans="1:10" x14ac:dyDescent="0.3">
      <c r="A33" s="170"/>
      <c r="B33" s="170"/>
      <c r="C33" s="175"/>
      <c r="D33" s="175"/>
      <c r="E33" s="170"/>
      <c r="F33" s="170"/>
      <c r="G33" s="170"/>
      <c r="H33" s="170"/>
      <c r="I33" s="170"/>
      <c r="J33" s="170"/>
    </row>
    <row r="34" spans="1:10" x14ac:dyDescent="0.3">
      <c r="A34" s="170"/>
      <c r="B34" s="170"/>
      <c r="C34" s="175"/>
      <c r="D34" s="175"/>
      <c r="E34" s="170"/>
      <c r="F34" s="170"/>
      <c r="G34" s="170"/>
      <c r="H34" s="170"/>
      <c r="I34" s="170"/>
      <c r="J34" s="170"/>
    </row>
    <row r="35" spans="1:10" x14ac:dyDescent="0.3">
      <c r="A35" s="170"/>
      <c r="B35" s="170"/>
      <c r="C35" s="175"/>
      <c r="D35" s="175"/>
      <c r="E35" s="170"/>
      <c r="F35" s="170"/>
      <c r="G35" s="170"/>
      <c r="H35" s="170"/>
      <c r="I35" s="170"/>
      <c r="J35" s="170"/>
    </row>
    <row r="36" spans="1:10" x14ac:dyDescent="0.3">
      <c r="A36" s="170"/>
      <c r="B36" s="170"/>
      <c r="C36" s="175"/>
      <c r="D36" s="175"/>
      <c r="E36" s="170"/>
      <c r="F36" s="170"/>
      <c r="G36" s="170"/>
      <c r="H36" s="170"/>
      <c r="I36" s="170"/>
      <c r="J36" s="170"/>
    </row>
    <row r="37" spans="1:10" x14ac:dyDescent="0.3">
      <c r="A37" s="170"/>
      <c r="B37" s="170"/>
      <c r="C37" s="175"/>
      <c r="D37" s="175"/>
      <c r="E37" s="170"/>
      <c r="F37" s="170"/>
      <c r="G37" s="170"/>
      <c r="H37" s="170"/>
      <c r="I37" s="170"/>
      <c r="J37" s="170"/>
    </row>
    <row r="38" spans="1:10" x14ac:dyDescent="0.3">
      <c r="A38" s="170"/>
      <c r="B38" s="170"/>
      <c r="C38" s="175"/>
      <c r="D38" s="175"/>
      <c r="E38" s="170"/>
      <c r="F38" s="170"/>
      <c r="G38" s="170"/>
      <c r="H38" s="170"/>
      <c r="I38" s="170"/>
      <c r="J38" s="170"/>
    </row>
    <row r="39" spans="1:10" x14ac:dyDescent="0.3">
      <c r="A39" s="170"/>
      <c r="B39" s="170"/>
      <c r="C39" s="175"/>
      <c r="D39" s="175"/>
      <c r="E39" s="170"/>
      <c r="F39" s="170"/>
      <c r="G39" s="170"/>
      <c r="H39" s="170"/>
      <c r="I39" s="170"/>
      <c r="J39" s="170"/>
    </row>
    <row r="40" spans="1:10" x14ac:dyDescent="0.3">
      <c r="A40" s="170"/>
      <c r="B40" s="170"/>
      <c r="C40" s="175"/>
      <c r="D40" s="175"/>
      <c r="E40" s="170"/>
      <c r="F40" s="170"/>
      <c r="G40" s="170"/>
      <c r="H40" s="170"/>
      <c r="I40" s="170"/>
      <c r="J40" s="170"/>
    </row>
    <row r="41" spans="1:10" x14ac:dyDescent="0.3">
      <c r="A41" s="170"/>
      <c r="B41" s="170"/>
      <c r="C41" s="175"/>
      <c r="D41" s="175"/>
      <c r="E41" s="170"/>
      <c r="F41" s="170"/>
      <c r="G41" s="170"/>
      <c r="H41" s="170"/>
      <c r="I41" s="170"/>
      <c r="J41" s="170"/>
    </row>
    <row r="42" spans="1:10" x14ac:dyDescent="0.3">
      <c r="A42" s="170"/>
      <c r="B42" s="170"/>
      <c r="C42" s="175"/>
      <c r="D42" s="175"/>
      <c r="E42" s="170"/>
      <c r="F42" s="170"/>
      <c r="G42" s="170"/>
      <c r="H42" s="170"/>
      <c r="I42" s="170"/>
      <c r="J42" s="170"/>
    </row>
    <row r="43" spans="1:10" x14ac:dyDescent="0.3">
      <c r="A43" s="170"/>
      <c r="B43" s="170"/>
      <c r="C43" s="175"/>
      <c r="D43" s="175"/>
      <c r="E43" s="170"/>
      <c r="F43" s="170"/>
      <c r="G43" s="170"/>
      <c r="H43" s="170"/>
      <c r="I43" s="170"/>
      <c r="J43" s="170"/>
    </row>
    <row r="44" spans="1:10" x14ac:dyDescent="0.3">
      <c r="A44" s="170"/>
      <c r="B44" s="170"/>
      <c r="C44" s="175"/>
      <c r="D44" s="175"/>
      <c r="E44" s="170"/>
      <c r="F44" s="170"/>
      <c r="G44" s="170"/>
      <c r="H44" s="170"/>
      <c r="I44" s="170"/>
      <c r="J44" s="170"/>
    </row>
    <row r="45" spans="1:10" x14ac:dyDescent="0.3">
      <c r="A45" s="170"/>
      <c r="B45" s="170"/>
      <c r="C45" s="175"/>
      <c r="D45" s="175"/>
      <c r="E45" s="170"/>
      <c r="F45" s="170"/>
      <c r="G45" s="170"/>
      <c r="H45" s="170"/>
      <c r="I45" s="170"/>
      <c r="J45" s="170"/>
    </row>
  </sheetData>
  <mergeCells count="11">
    <mergeCell ref="A1:G1"/>
    <mergeCell ref="A24:A25"/>
    <mergeCell ref="B24:B25"/>
    <mergeCell ref="C24:C25"/>
    <mergeCell ref="A26:C26"/>
    <mergeCell ref="A15:A16"/>
    <mergeCell ref="B15:B16"/>
    <mergeCell ref="C15:C16"/>
    <mergeCell ref="A17:C17"/>
    <mergeCell ref="C2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6"/>
  <sheetViews>
    <sheetView zoomScale="90" zoomScaleNormal="90" workbookViewId="0">
      <selection activeCell="A14" sqref="A14"/>
    </sheetView>
  </sheetViews>
  <sheetFormatPr defaultColWidth="8.88671875" defaultRowHeight="14.4" x14ac:dyDescent="0.3"/>
  <cols>
    <col min="1" max="1" width="24.44140625" customWidth="1"/>
    <col min="2" max="2" width="57.5546875" customWidth="1"/>
    <col min="3" max="3" width="28.33203125" customWidth="1"/>
    <col min="4" max="4" width="12.5546875" style="167" customWidth="1"/>
    <col min="5" max="5" width="8" bestFit="1" customWidth="1"/>
    <col min="6" max="6" width="8.6640625" bestFit="1" customWidth="1"/>
    <col min="7" max="7" width="9.6640625" bestFit="1" customWidth="1"/>
    <col min="8" max="8" width="8.6640625" style="11" bestFit="1" customWidth="1"/>
    <col min="9" max="9" width="11.88671875" bestFit="1" customWidth="1"/>
    <col min="10" max="10" width="8.6640625" bestFit="1" customWidth="1"/>
    <col min="11" max="11" width="9.6640625" bestFit="1" customWidth="1"/>
    <col min="12" max="12" width="8.6640625" bestFit="1" customWidth="1"/>
    <col min="14" max="14" width="8.88671875" hidden="1" customWidth="1"/>
  </cols>
  <sheetData>
    <row r="1" spans="1:16" ht="19.5" customHeight="1" x14ac:dyDescent="0.3">
      <c r="A1" s="276" t="s">
        <v>76</v>
      </c>
      <c r="B1" s="276"/>
      <c r="C1" s="276"/>
      <c r="D1" s="276"/>
      <c r="E1" s="276"/>
      <c r="F1" s="276"/>
      <c r="G1" s="276"/>
      <c r="H1" s="21"/>
      <c r="I1" s="9"/>
      <c r="J1" s="9"/>
      <c r="K1" s="9"/>
      <c r="L1" s="9"/>
      <c r="M1" s="9"/>
      <c r="N1" s="9"/>
      <c r="O1" s="9"/>
      <c r="P1" s="9"/>
    </row>
    <row r="2" spans="1:16" ht="15" customHeight="1" x14ac:dyDescent="0.3">
      <c r="A2" s="166" t="s">
        <v>10</v>
      </c>
      <c r="B2" s="166" t="s">
        <v>11</v>
      </c>
      <c r="C2" s="278" t="s">
        <v>12</v>
      </c>
      <c r="D2" s="277" t="s">
        <v>39</v>
      </c>
      <c r="E2" s="277"/>
      <c r="F2" s="277"/>
      <c r="G2" s="277"/>
      <c r="H2" s="277"/>
      <c r="I2" s="277"/>
      <c r="J2" s="277"/>
      <c r="K2" s="109"/>
      <c r="L2" s="109"/>
      <c r="M2" s="112"/>
      <c r="N2" s="112"/>
      <c r="O2" s="112"/>
    </row>
    <row r="3" spans="1:16" ht="59.25" customHeight="1" x14ac:dyDescent="0.3">
      <c r="A3" s="166">
        <v>1</v>
      </c>
      <c r="B3" s="168" t="s">
        <v>0</v>
      </c>
      <c r="C3" s="278"/>
      <c r="D3" s="188" t="s">
        <v>77</v>
      </c>
      <c r="E3" s="188" t="s">
        <v>78</v>
      </c>
      <c r="F3" s="188" t="s">
        <v>79</v>
      </c>
      <c r="G3" s="188" t="s">
        <v>80</v>
      </c>
      <c r="H3" s="188" t="s">
        <v>81</v>
      </c>
      <c r="I3" s="188" t="s">
        <v>82</v>
      </c>
      <c r="J3" s="188" t="s">
        <v>83</v>
      </c>
      <c r="K3" s="109" t="s">
        <v>40</v>
      </c>
      <c r="L3" s="109"/>
      <c r="M3" s="112"/>
      <c r="N3" s="112">
        <v>1.1000000000000001</v>
      </c>
      <c r="O3" s="112"/>
    </row>
    <row r="4" spans="1:16" ht="15.75" customHeight="1" x14ac:dyDescent="0.3">
      <c r="A4" s="277" t="s">
        <v>13</v>
      </c>
      <c r="B4" s="277"/>
      <c r="C4" s="277"/>
      <c r="D4" s="166" t="s">
        <v>231</v>
      </c>
      <c r="E4" s="166" t="s">
        <v>232</v>
      </c>
      <c r="F4" s="166" t="s">
        <v>233</v>
      </c>
      <c r="G4" s="166" t="s">
        <v>234</v>
      </c>
      <c r="H4" s="166" t="s">
        <v>235</v>
      </c>
      <c r="I4" s="166" t="s">
        <v>236</v>
      </c>
      <c r="J4" s="166" t="s">
        <v>237</v>
      </c>
      <c r="K4" s="109"/>
      <c r="L4" s="109"/>
      <c r="M4" s="112"/>
      <c r="N4" s="112"/>
      <c r="O4" s="112"/>
    </row>
    <row r="5" spans="1:16" ht="25.5" customHeight="1" x14ac:dyDescent="0.3">
      <c r="A5" s="115">
        <v>1</v>
      </c>
      <c r="B5" s="116" t="s">
        <v>14</v>
      </c>
      <c r="C5" s="115" t="s">
        <v>15</v>
      </c>
      <c r="D5" s="351">
        <v>17</v>
      </c>
      <c r="E5" s="351">
        <v>11</v>
      </c>
      <c r="F5" s="257"/>
      <c r="G5" s="257">
        <v>9.4</v>
      </c>
      <c r="H5" s="351">
        <v>11</v>
      </c>
      <c r="I5" s="257"/>
      <c r="J5" s="257"/>
      <c r="K5" s="109"/>
      <c r="L5" s="109"/>
      <c r="M5" s="112"/>
      <c r="N5" s="112"/>
      <c r="O5" s="112"/>
    </row>
    <row r="6" spans="1:16" ht="22.8" x14ac:dyDescent="0.3">
      <c r="A6" s="115">
        <v>2</v>
      </c>
      <c r="B6" s="119" t="s">
        <v>16</v>
      </c>
      <c r="C6" s="115" t="s">
        <v>15</v>
      </c>
      <c r="D6" s="257"/>
      <c r="E6" s="257"/>
      <c r="F6" s="257"/>
      <c r="G6" s="257"/>
      <c r="H6" s="257"/>
      <c r="I6" s="257"/>
      <c r="J6" s="351">
        <v>16</v>
      </c>
      <c r="K6" s="109"/>
      <c r="L6" s="109"/>
      <c r="M6" s="112"/>
      <c r="N6" s="112"/>
      <c r="O6" s="112"/>
    </row>
    <row r="7" spans="1:16" x14ac:dyDescent="0.3">
      <c r="A7" s="99">
        <v>3</v>
      </c>
      <c r="B7" s="100" t="s">
        <v>17</v>
      </c>
      <c r="C7" s="99" t="s">
        <v>15</v>
      </c>
      <c r="D7" s="352">
        <v>60</v>
      </c>
      <c r="E7" s="352">
        <v>45</v>
      </c>
      <c r="F7" s="352">
        <v>19</v>
      </c>
      <c r="G7" s="353">
        <v>27</v>
      </c>
      <c r="H7" s="352">
        <v>27</v>
      </c>
      <c r="I7" s="258"/>
      <c r="J7" s="259"/>
      <c r="K7" s="109" t="s">
        <v>40</v>
      </c>
      <c r="L7" s="109"/>
      <c r="M7" s="112"/>
      <c r="N7" s="112"/>
      <c r="O7" s="112"/>
    </row>
    <row r="8" spans="1:16" ht="24" customHeight="1" x14ac:dyDescent="0.3">
      <c r="A8" s="94">
        <v>4</v>
      </c>
      <c r="B8" s="96" t="s">
        <v>18</v>
      </c>
      <c r="C8" s="94" t="s">
        <v>15</v>
      </c>
      <c r="D8" s="260"/>
      <c r="E8" s="354">
        <v>8</v>
      </c>
      <c r="F8" s="260"/>
      <c r="G8" s="355">
        <v>57</v>
      </c>
      <c r="H8" s="260">
        <v>6.1</v>
      </c>
      <c r="I8" s="258"/>
      <c r="J8" s="260"/>
      <c r="K8" s="109"/>
      <c r="L8" s="109"/>
      <c r="M8" s="112"/>
      <c r="N8" s="112"/>
      <c r="O8" s="112"/>
    </row>
    <row r="9" spans="1:16" x14ac:dyDescent="0.3">
      <c r="A9" s="94">
        <v>5</v>
      </c>
      <c r="B9" s="96" t="s">
        <v>19</v>
      </c>
      <c r="C9" s="94" t="s">
        <v>15</v>
      </c>
      <c r="D9" s="354">
        <v>9</v>
      </c>
      <c r="E9" s="354">
        <v>14</v>
      </c>
      <c r="F9" s="354">
        <v>5</v>
      </c>
      <c r="G9" s="355">
        <v>18</v>
      </c>
      <c r="H9" s="354">
        <v>18</v>
      </c>
      <c r="I9" s="258"/>
      <c r="J9" s="260"/>
      <c r="K9" s="109"/>
      <c r="L9" s="109"/>
      <c r="M9" s="112"/>
      <c r="N9" s="112"/>
      <c r="O9" s="112"/>
    </row>
    <row r="10" spans="1:16" x14ac:dyDescent="0.3">
      <c r="A10" s="106">
        <v>6</v>
      </c>
      <c r="B10" s="107" t="s">
        <v>20</v>
      </c>
      <c r="C10" s="106" t="s">
        <v>21</v>
      </c>
      <c r="D10" s="356">
        <v>5</v>
      </c>
      <c r="E10" s="261"/>
      <c r="F10" s="261"/>
      <c r="G10" s="262"/>
      <c r="H10" s="261"/>
      <c r="I10" s="357">
        <v>40</v>
      </c>
      <c r="J10" s="261"/>
      <c r="K10" s="109"/>
      <c r="L10" s="109"/>
      <c r="M10" s="112"/>
      <c r="N10" s="112"/>
      <c r="O10" s="112"/>
    </row>
    <row r="11" spans="1:16" ht="15.75" customHeight="1" x14ac:dyDescent="0.3">
      <c r="A11" s="115">
        <v>7</v>
      </c>
      <c r="B11" s="116" t="s">
        <v>41</v>
      </c>
      <c r="C11" s="115" t="s">
        <v>21</v>
      </c>
      <c r="D11" s="257"/>
      <c r="E11" s="257"/>
      <c r="F11" s="263"/>
      <c r="G11" s="257"/>
      <c r="H11" s="257"/>
      <c r="I11" s="351">
        <v>105</v>
      </c>
      <c r="J11" s="257"/>
      <c r="K11" s="109"/>
      <c r="L11" s="109"/>
      <c r="M11" s="112"/>
      <c r="N11" s="112"/>
      <c r="O11" s="112"/>
    </row>
    <row r="12" spans="1:16" ht="15" customHeight="1" x14ac:dyDescent="0.3">
      <c r="A12" s="102"/>
      <c r="B12" s="121"/>
      <c r="C12" s="115" t="s">
        <v>42</v>
      </c>
      <c r="D12" s="195">
        <f>(D5*314)+(D6*314)+(D7*275)+(D8*312)+(D9*314)+(D10*55)+(D11*132)</f>
        <v>24939</v>
      </c>
      <c r="E12" s="195">
        <f t="shared" ref="E12:J12" si="0">(E5*314)+(E6*314)+(E7*275)+(E8*312)+(E9*314)+(E10*55)+(E11*132)</f>
        <v>22721</v>
      </c>
      <c r="F12" s="195">
        <f t="shared" si="0"/>
        <v>6795</v>
      </c>
      <c r="G12" s="195">
        <f t="shared" si="0"/>
        <v>33812.6</v>
      </c>
      <c r="H12" s="195">
        <f t="shared" si="0"/>
        <v>18434.2</v>
      </c>
      <c r="I12" s="195">
        <f t="shared" si="0"/>
        <v>16060</v>
      </c>
      <c r="J12" s="195">
        <f t="shared" si="0"/>
        <v>5024</v>
      </c>
      <c r="K12" s="109"/>
      <c r="L12" s="109"/>
      <c r="M12" s="112"/>
      <c r="N12" s="112"/>
      <c r="O12" s="112"/>
    </row>
    <row r="13" spans="1:16" ht="45.6" x14ac:dyDescent="0.3">
      <c r="A13" s="102"/>
      <c r="B13" s="121"/>
      <c r="C13" s="115" t="s">
        <v>43</v>
      </c>
      <c r="D13" s="196">
        <f>+(D12*3)*1.3</f>
        <v>97262.1</v>
      </c>
      <c r="E13" s="196">
        <f t="shared" ref="E13:J13" si="1">+(E12*3)*1.3</f>
        <v>88611.900000000009</v>
      </c>
      <c r="F13" s="196">
        <f t="shared" si="1"/>
        <v>26500.5</v>
      </c>
      <c r="G13" s="196">
        <f t="shared" si="1"/>
        <v>131869.13999999998</v>
      </c>
      <c r="H13" s="196">
        <f t="shared" si="1"/>
        <v>71893.38</v>
      </c>
      <c r="I13" s="196">
        <f t="shared" si="1"/>
        <v>62634</v>
      </c>
      <c r="J13" s="196">
        <f t="shared" si="1"/>
        <v>19593.600000000002</v>
      </c>
      <c r="K13" s="109"/>
      <c r="L13" s="109"/>
      <c r="M13" s="112"/>
      <c r="N13" s="112"/>
      <c r="O13" s="112"/>
    </row>
    <row r="14" spans="1:16" ht="15.75" customHeight="1" x14ac:dyDescent="0.3">
      <c r="A14" s="164"/>
      <c r="B14" s="165"/>
      <c r="C14" s="164"/>
      <c r="D14" s="114"/>
      <c r="E14" s="114"/>
      <c r="F14" s="114"/>
      <c r="G14" s="114"/>
      <c r="H14" s="111"/>
      <c r="I14" s="98"/>
      <c r="J14" s="98"/>
      <c r="K14" s="98"/>
      <c r="L14" s="109"/>
      <c r="M14" s="109"/>
      <c r="N14" s="112"/>
      <c r="O14" s="112"/>
      <c r="P14" s="112"/>
    </row>
    <row r="15" spans="1:16" ht="15" customHeight="1" x14ac:dyDescent="0.3">
      <c r="A15" s="277" t="s">
        <v>25</v>
      </c>
      <c r="B15" s="277" t="s">
        <v>2</v>
      </c>
      <c r="C15" s="278" t="s">
        <v>12</v>
      </c>
      <c r="D15" s="279" t="s">
        <v>39</v>
      </c>
      <c r="E15" s="280"/>
      <c r="F15" s="280"/>
      <c r="G15" s="280"/>
      <c r="H15" s="280"/>
      <c r="I15" s="280"/>
      <c r="J15" s="280"/>
      <c r="K15" s="280"/>
      <c r="L15" s="281"/>
      <c r="M15" s="112"/>
    </row>
    <row r="16" spans="1:16" ht="69.75" customHeight="1" x14ac:dyDescent="0.3">
      <c r="A16" s="277"/>
      <c r="B16" s="277"/>
      <c r="C16" s="278"/>
      <c r="D16" s="188" t="s">
        <v>77</v>
      </c>
      <c r="E16" s="188" t="s">
        <v>78</v>
      </c>
      <c r="F16" s="188" t="s">
        <v>81</v>
      </c>
      <c r="G16" s="188" t="s">
        <v>84</v>
      </c>
      <c r="H16" s="188" t="s">
        <v>80</v>
      </c>
      <c r="I16" s="188" t="s">
        <v>85</v>
      </c>
      <c r="J16" s="188" t="s">
        <v>86</v>
      </c>
      <c r="K16" s="188" t="s">
        <v>87</v>
      </c>
      <c r="L16" s="188" t="s">
        <v>79</v>
      </c>
      <c r="M16" s="112"/>
    </row>
    <row r="17" spans="1:16" ht="15" customHeight="1" x14ac:dyDescent="0.3">
      <c r="A17" s="277" t="s">
        <v>13</v>
      </c>
      <c r="B17" s="277"/>
      <c r="C17" s="277"/>
      <c r="D17" s="166" t="s">
        <v>238</v>
      </c>
      <c r="E17" s="166" t="s">
        <v>239</v>
      </c>
      <c r="F17" s="166" t="s">
        <v>240</v>
      </c>
      <c r="G17" s="166" t="s">
        <v>241</v>
      </c>
      <c r="H17" s="166" t="s">
        <v>242</v>
      </c>
      <c r="I17" s="166" t="s">
        <v>243</v>
      </c>
      <c r="J17" s="166" t="s">
        <v>244</v>
      </c>
      <c r="K17" s="166" t="s">
        <v>245</v>
      </c>
      <c r="L17" s="166" t="s">
        <v>246</v>
      </c>
      <c r="M17" s="112"/>
    </row>
    <row r="18" spans="1:16" x14ac:dyDescent="0.3">
      <c r="A18" s="115">
        <v>9</v>
      </c>
      <c r="B18" s="116" t="s">
        <v>26</v>
      </c>
      <c r="C18" s="115" t="s">
        <v>27</v>
      </c>
      <c r="D18" s="351">
        <v>229</v>
      </c>
      <c r="E18" s="351">
        <v>291</v>
      </c>
      <c r="F18" s="351">
        <v>178</v>
      </c>
      <c r="G18" s="351">
        <v>211</v>
      </c>
      <c r="H18" s="351">
        <v>232</v>
      </c>
      <c r="I18" s="351">
        <v>261</v>
      </c>
      <c r="J18" s="351">
        <v>33</v>
      </c>
      <c r="K18" s="351">
        <v>244</v>
      </c>
      <c r="L18" s="351">
        <v>185</v>
      </c>
      <c r="M18" s="112"/>
    </row>
    <row r="19" spans="1:16" x14ac:dyDescent="0.3">
      <c r="A19" s="115">
        <v>10</v>
      </c>
      <c r="B19" s="116" t="s">
        <v>28</v>
      </c>
      <c r="C19" s="115" t="s">
        <v>27</v>
      </c>
      <c r="D19" s="351">
        <v>165</v>
      </c>
      <c r="E19" s="351"/>
      <c r="F19" s="351">
        <v>180</v>
      </c>
      <c r="G19" s="351">
        <v>154</v>
      </c>
      <c r="H19" s="351">
        <v>172</v>
      </c>
      <c r="I19" s="351">
        <v>110</v>
      </c>
      <c r="J19" s="351">
        <v>110</v>
      </c>
      <c r="K19" s="351">
        <v>172</v>
      </c>
      <c r="L19" s="351">
        <v>148</v>
      </c>
      <c r="M19" s="112"/>
    </row>
    <row r="20" spans="1:16" ht="22.8" x14ac:dyDescent="0.3">
      <c r="A20" s="99">
        <v>11</v>
      </c>
      <c r="B20" s="178" t="s">
        <v>29</v>
      </c>
      <c r="C20" s="99" t="s">
        <v>27</v>
      </c>
      <c r="D20" s="358">
        <v>16</v>
      </c>
      <c r="E20" s="358"/>
      <c r="F20" s="358"/>
      <c r="G20" s="357"/>
      <c r="H20" s="353">
        <v>27</v>
      </c>
      <c r="I20" s="352">
        <v>22</v>
      </c>
      <c r="J20" s="353"/>
      <c r="K20" s="352">
        <v>8</v>
      </c>
      <c r="L20" s="352"/>
      <c r="M20" s="112"/>
    </row>
    <row r="21" spans="1:16" x14ac:dyDescent="0.3">
      <c r="A21" s="97"/>
      <c r="B21" s="101"/>
      <c r="C21" s="115" t="s">
        <v>42</v>
      </c>
      <c r="D21" s="195">
        <f>+(D18*186)+(D19*28)+(D20*407)</f>
        <v>53726</v>
      </c>
      <c r="E21" s="195">
        <f t="shared" ref="E21:L21" si="2">+(E18*186)+(E19*28)+(E20*407)</f>
        <v>54126</v>
      </c>
      <c r="F21" s="195">
        <f t="shared" si="2"/>
        <v>38148</v>
      </c>
      <c r="G21" s="195">
        <f t="shared" si="2"/>
        <v>43558</v>
      </c>
      <c r="H21" s="195">
        <f t="shared" si="2"/>
        <v>58957</v>
      </c>
      <c r="I21" s="195">
        <f t="shared" si="2"/>
        <v>60580</v>
      </c>
      <c r="J21" s="195">
        <f t="shared" si="2"/>
        <v>9218</v>
      </c>
      <c r="K21" s="195">
        <f t="shared" si="2"/>
        <v>53456</v>
      </c>
      <c r="L21" s="195">
        <f t="shared" si="2"/>
        <v>38554</v>
      </c>
      <c r="M21" s="112"/>
    </row>
    <row r="22" spans="1:16" ht="45.6" x14ac:dyDescent="0.3">
      <c r="A22" s="97"/>
      <c r="B22" s="101"/>
      <c r="C22" s="115" t="s">
        <v>43</v>
      </c>
      <c r="D22" s="216">
        <f>+(D21*3)*1.3</f>
        <v>209531.4</v>
      </c>
      <c r="E22" s="216">
        <f t="shared" ref="E22:L22" si="3">+(E21*3)*1.3</f>
        <v>211091.4</v>
      </c>
      <c r="F22" s="216">
        <f t="shared" si="3"/>
        <v>148777.20000000001</v>
      </c>
      <c r="G22" s="216">
        <f t="shared" si="3"/>
        <v>169876.2</v>
      </c>
      <c r="H22" s="216">
        <f t="shared" si="3"/>
        <v>229932.30000000002</v>
      </c>
      <c r="I22" s="216">
        <f t="shared" si="3"/>
        <v>236262</v>
      </c>
      <c r="J22" s="216">
        <f t="shared" si="3"/>
        <v>35950.200000000004</v>
      </c>
      <c r="K22" s="216">
        <f t="shared" si="3"/>
        <v>208478.4</v>
      </c>
      <c r="L22" s="216">
        <f t="shared" si="3"/>
        <v>150360.6</v>
      </c>
      <c r="M22" s="112"/>
    </row>
    <row r="23" spans="1:16" ht="15.75" customHeight="1" x14ac:dyDescent="0.3">
      <c r="A23" s="164"/>
      <c r="B23" s="165"/>
      <c r="C23" s="164"/>
      <c r="D23" s="114"/>
      <c r="E23" s="114"/>
      <c r="F23" s="114"/>
      <c r="G23" s="114"/>
      <c r="H23" s="111"/>
      <c r="I23" s="98"/>
      <c r="J23" s="98"/>
      <c r="K23" s="98"/>
      <c r="L23" s="109"/>
      <c r="M23" s="109"/>
      <c r="N23" s="112"/>
    </row>
    <row r="24" spans="1:16" ht="36" x14ac:dyDescent="0.3">
      <c r="A24" s="277" t="s">
        <v>30</v>
      </c>
      <c r="B24" s="277" t="s">
        <v>3</v>
      </c>
      <c r="C24" s="278" t="s">
        <v>12</v>
      </c>
      <c r="D24" s="166" t="s">
        <v>39</v>
      </c>
      <c r="E24" s="95"/>
      <c r="F24" s="95"/>
      <c r="G24" s="109"/>
      <c r="H24" s="109"/>
      <c r="I24" s="112"/>
      <c r="J24" s="112"/>
      <c r="K24" s="112"/>
    </row>
    <row r="25" spans="1:16" ht="54" customHeight="1" x14ac:dyDescent="0.3">
      <c r="A25" s="277"/>
      <c r="B25" s="277"/>
      <c r="C25" s="278"/>
      <c r="D25" s="188" t="s">
        <v>88</v>
      </c>
      <c r="E25" s="95"/>
      <c r="F25" s="95"/>
      <c r="G25" s="109"/>
      <c r="H25" s="109"/>
      <c r="I25" s="112"/>
      <c r="J25" s="112"/>
      <c r="K25" s="112"/>
    </row>
    <row r="26" spans="1:16" ht="15" customHeight="1" x14ac:dyDescent="0.3">
      <c r="A26" s="277" t="s">
        <v>13</v>
      </c>
      <c r="B26" s="277"/>
      <c r="C26" s="277"/>
      <c r="D26" s="166" t="s">
        <v>247</v>
      </c>
      <c r="E26" s="95"/>
      <c r="F26" s="95"/>
      <c r="G26" s="109"/>
      <c r="H26" s="109"/>
      <c r="I26" s="112"/>
      <c r="J26" s="112"/>
      <c r="K26" s="112"/>
    </row>
    <row r="27" spans="1:16" ht="22.8" x14ac:dyDescent="0.3">
      <c r="A27" s="115">
        <v>12</v>
      </c>
      <c r="B27" s="116" t="s">
        <v>31</v>
      </c>
      <c r="C27" s="115" t="s">
        <v>32</v>
      </c>
      <c r="D27" s="351">
        <v>11000</v>
      </c>
      <c r="E27" s="95"/>
      <c r="F27" s="95"/>
      <c r="G27" s="109"/>
      <c r="H27" s="109"/>
      <c r="I27" s="112"/>
      <c r="J27" s="112"/>
      <c r="K27" s="112"/>
    </row>
    <row r="28" spans="1:16" x14ac:dyDescent="0.3">
      <c r="A28" s="102"/>
      <c r="B28" s="121"/>
      <c r="C28" s="115" t="s">
        <v>42</v>
      </c>
      <c r="D28" s="195">
        <f>+D27*1.93</f>
        <v>21230</v>
      </c>
      <c r="E28" s="95"/>
      <c r="F28" s="95"/>
      <c r="G28" s="109"/>
      <c r="H28" s="109"/>
      <c r="I28" s="112"/>
      <c r="J28" s="112"/>
      <c r="K28" s="112"/>
    </row>
    <row r="29" spans="1:16" ht="45.6" x14ac:dyDescent="0.3">
      <c r="A29" s="102"/>
      <c r="B29" s="121"/>
      <c r="C29" s="115" t="s">
        <v>43</v>
      </c>
      <c r="D29" s="196">
        <f>+(D28*3)*1.3</f>
        <v>82797</v>
      </c>
      <c r="E29" s="95"/>
      <c r="F29" s="95"/>
      <c r="G29" s="109"/>
      <c r="H29" s="420"/>
      <c r="I29" s="112"/>
      <c r="J29" s="112"/>
      <c r="K29" s="112"/>
    </row>
    <row r="30" spans="1:16" ht="15.75" customHeight="1" x14ac:dyDescent="0.3">
      <c r="A30" s="164"/>
      <c r="B30" s="165"/>
      <c r="C30" s="164"/>
      <c r="D30" s="114"/>
      <c r="E30" s="114"/>
      <c r="F30" s="114"/>
      <c r="G30" s="114"/>
      <c r="H30" s="111"/>
      <c r="I30" s="98"/>
      <c r="J30" s="98"/>
      <c r="K30" s="98"/>
      <c r="L30" s="109"/>
      <c r="M30" s="109"/>
      <c r="N30" s="112"/>
      <c r="O30" s="112"/>
      <c r="P30" s="112"/>
    </row>
    <row r="31" spans="1:16" x14ac:dyDescent="0.3">
      <c r="A31" s="103"/>
      <c r="B31" s="103"/>
      <c r="C31" s="113"/>
      <c r="D31" s="113"/>
      <c r="E31" s="103"/>
      <c r="F31" s="103"/>
      <c r="G31" s="103"/>
      <c r="H31" s="110"/>
      <c r="I31" s="103"/>
      <c r="J31" s="103"/>
      <c r="K31" s="103"/>
      <c r="L31" s="103"/>
      <c r="M31" s="103"/>
      <c r="N31" s="103"/>
      <c r="O31" s="103"/>
      <c r="P31" s="103"/>
    </row>
    <row r="32" spans="1:16" x14ac:dyDescent="0.3">
      <c r="A32" s="103"/>
      <c r="B32" s="103"/>
      <c r="C32" s="113"/>
      <c r="D32" s="113"/>
      <c r="E32" s="103"/>
      <c r="F32" s="103"/>
      <c r="G32" s="103"/>
      <c r="H32" s="110"/>
      <c r="I32" s="103"/>
      <c r="J32" s="103"/>
      <c r="K32" s="103"/>
      <c r="L32" s="103"/>
      <c r="M32" s="103"/>
      <c r="N32" s="103"/>
      <c r="O32" s="103"/>
      <c r="P32" s="103"/>
    </row>
    <row r="33" spans="1:16" x14ac:dyDescent="0.3">
      <c r="A33" s="103"/>
      <c r="B33" s="103"/>
      <c r="C33" s="113"/>
      <c r="D33" s="113"/>
      <c r="E33" s="103"/>
      <c r="F33" s="103"/>
      <c r="G33" s="103"/>
      <c r="H33" s="110"/>
      <c r="I33" s="103"/>
      <c r="J33" s="103"/>
      <c r="K33" s="103"/>
      <c r="L33" s="103"/>
      <c r="M33" s="103"/>
      <c r="N33" s="103"/>
      <c r="O33" s="103"/>
      <c r="P33" s="103"/>
    </row>
    <row r="34" spans="1:16" x14ac:dyDescent="0.3">
      <c r="A34" s="103"/>
      <c r="B34" s="103"/>
      <c r="C34" s="113"/>
      <c r="D34" s="113"/>
      <c r="E34" s="103"/>
      <c r="F34" s="103"/>
      <c r="G34" s="103"/>
      <c r="H34" s="110"/>
      <c r="I34" s="103"/>
      <c r="J34" s="103"/>
      <c r="K34" s="103"/>
      <c r="L34" s="103"/>
      <c r="M34" s="103"/>
      <c r="N34" s="103"/>
      <c r="O34" s="103"/>
      <c r="P34" s="103"/>
    </row>
    <row r="35" spans="1:16" x14ac:dyDescent="0.3">
      <c r="A35" s="103"/>
      <c r="B35" s="103"/>
      <c r="C35" s="113"/>
      <c r="D35" s="113"/>
      <c r="E35" s="103"/>
      <c r="F35" s="103"/>
      <c r="G35" s="103"/>
      <c r="H35" s="110"/>
      <c r="I35" s="103"/>
      <c r="J35" s="103"/>
      <c r="K35" s="103"/>
      <c r="L35" s="103"/>
      <c r="M35" s="103"/>
      <c r="N35" s="103"/>
      <c r="O35" s="103"/>
      <c r="P35" s="103"/>
    </row>
    <row r="36" spans="1:16" x14ac:dyDescent="0.3">
      <c r="A36" s="9"/>
      <c r="B36" s="9"/>
      <c r="C36" s="10"/>
      <c r="D36" s="10"/>
      <c r="E36" s="9"/>
      <c r="F36" s="9"/>
      <c r="G36" s="9"/>
      <c r="H36" s="21"/>
      <c r="I36" s="9"/>
      <c r="J36" s="9"/>
      <c r="K36" s="9"/>
      <c r="L36" s="9"/>
      <c r="M36" s="9"/>
      <c r="N36" s="9"/>
      <c r="O36" s="9"/>
      <c r="P36" s="9"/>
    </row>
  </sheetData>
  <mergeCells count="13">
    <mergeCell ref="A24:A25"/>
    <mergeCell ref="B24:B25"/>
    <mergeCell ref="C24:C25"/>
    <mergeCell ref="A26:C26"/>
    <mergeCell ref="A1:G1"/>
    <mergeCell ref="A15:A16"/>
    <mergeCell ref="B15:B16"/>
    <mergeCell ref="C15:C16"/>
    <mergeCell ref="A17:C17"/>
    <mergeCell ref="C2:C3"/>
    <mergeCell ref="A4:C4"/>
    <mergeCell ref="D2:J2"/>
    <mergeCell ref="D15:L15"/>
  </mergeCells>
  <phoneticPr fontId="3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47"/>
  <sheetViews>
    <sheetView zoomScale="80" zoomScaleNormal="80" workbookViewId="0">
      <selection activeCell="B24" sqref="B24:B25"/>
    </sheetView>
  </sheetViews>
  <sheetFormatPr defaultColWidth="8.88671875" defaultRowHeight="14.4" x14ac:dyDescent="0.3"/>
  <cols>
    <col min="1" max="1" width="24.44140625" style="362" customWidth="1"/>
    <col min="2" max="2" width="69.44140625" style="362" customWidth="1"/>
    <col min="3" max="3" width="38" style="362" customWidth="1"/>
    <col min="4" max="4" width="16.6640625" style="410" customWidth="1"/>
    <col min="5" max="7" width="10.33203125" style="362" customWidth="1"/>
    <col min="8" max="8" width="10.33203125" style="408" customWidth="1"/>
    <col min="9" max="10" width="10.33203125" style="409" customWidth="1"/>
    <col min="11" max="18" width="10.33203125" style="362" customWidth="1"/>
    <col min="19" max="19" width="8.88671875" style="362"/>
    <col min="20" max="20" width="0" style="362" hidden="1" customWidth="1"/>
    <col min="21" max="16384" width="8.88671875" style="362"/>
  </cols>
  <sheetData>
    <row r="1" spans="1:23" ht="19.5" customHeight="1" x14ac:dyDescent="0.3">
      <c r="A1" s="359" t="s">
        <v>89</v>
      </c>
      <c r="B1" s="359"/>
      <c r="C1" s="359"/>
      <c r="D1" s="359"/>
      <c r="E1" s="359"/>
      <c r="F1" s="359"/>
      <c r="G1" s="359"/>
      <c r="H1" s="360"/>
      <c r="I1" s="361"/>
      <c r="J1" s="361"/>
      <c r="K1" s="361"/>
      <c r="L1" s="361"/>
      <c r="M1" s="361"/>
      <c r="N1" s="361"/>
      <c r="O1" s="361"/>
    </row>
    <row r="2" spans="1:23" ht="15" customHeight="1" x14ac:dyDescent="0.3">
      <c r="A2" s="363" t="s">
        <v>10</v>
      </c>
      <c r="B2" s="363" t="s">
        <v>11</v>
      </c>
      <c r="C2" s="364" t="s">
        <v>12</v>
      </c>
      <c r="D2" s="365" t="s">
        <v>39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6"/>
      <c r="T2" s="366"/>
    </row>
    <row r="3" spans="1:23" ht="54.75" customHeight="1" x14ac:dyDescent="0.3">
      <c r="A3" s="363">
        <v>1</v>
      </c>
      <c r="B3" s="367" t="s">
        <v>0</v>
      </c>
      <c r="C3" s="364"/>
      <c r="D3" s="368" t="s">
        <v>90</v>
      </c>
      <c r="E3" s="368" t="s">
        <v>91</v>
      </c>
      <c r="F3" s="368" t="s">
        <v>92</v>
      </c>
      <c r="G3" s="368" t="s">
        <v>93</v>
      </c>
      <c r="H3" s="368" t="s">
        <v>94</v>
      </c>
      <c r="I3" s="368" t="s">
        <v>95</v>
      </c>
      <c r="J3" s="368" t="s">
        <v>96</v>
      </c>
      <c r="K3" s="368" t="s">
        <v>97</v>
      </c>
      <c r="L3" s="368" t="s">
        <v>98</v>
      </c>
      <c r="M3" s="368" t="s">
        <v>99</v>
      </c>
      <c r="N3" s="368" t="s">
        <v>100</v>
      </c>
      <c r="O3" s="368" t="s">
        <v>101</v>
      </c>
      <c r="P3" s="368" t="s">
        <v>102</v>
      </c>
      <c r="Q3" s="368" t="s">
        <v>103</v>
      </c>
      <c r="R3" s="369" t="s">
        <v>104</v>
      </c>
      <c r="S3" s="366"/>
      <c r="T3" s="366"/>
    </row>
    <row r="4" spans="1:23" ht="15.75" customHeight="1" x14ac:dyDescent="0.3">
      <c r="A4" s="365" t="s">
        <v>13</v>
      </c>
      <c r="B4" s="365"/>
      <c r="C4" s="365"/>
      <c r="D4" s="370" t="s">
        <v>248</v>
      </c>
      <c r="E4" s="370" t="s">
        <v>249</v>
      </c>
      <c r="F4" s="370" t="s">
        <v>250</v>
      </c>
      <c r="G4" s="370" t="s">
        <v>251</v>
      </c>
      <c r="H4" s="370" t="s">
        <v>252</v>
      </c>
      <c r="I4" s="370" t="s">
        <v>253</v>
      </c>
      <c r="J4" s="370" t="s">
        <v>254</v>
      </c>
      <c r="K4" s="370" t="s">
        <v>255</v>
      </c>
      <c r="L4" s="370" t="s">
        <v>256</v>
      </c>
      <c r="M4" s="370" t="s">
        <v>257</v>
      </c>
      <c r="N4" s="370" t="s">
        <v>258</v>
      </c>
      <c r="O4" s="370" t="s">
        <v>259</v>
      </c>
      <c r="P4" s="370" t="s">
        <v>260</v>
      </c>
      <c r="Q4" s="370" t="s">
        <v>261</v>
      </c>
      <c r="R4" s="370" t="s">
        <v>262</v>
      </c>
      <c r="S4" s="366"/>
      <c r="T4" s="366"/>
    </row>
    <row r="5" spans="1:23" ht="25.5" customHeight="1" x14ac:dyDescent="0.3">
      <c r="A5" s="371">
        <v>1</v>
      </c>
      <c r="B5" s="372" t="s">
        <v>14</v>
      </c>
      <c r="C5" s="371" t="s">
        <v>15</v>
      </c>
      <c r="D5" s="411">
        <v>1</v>
      </c>
      <c r="E5" s="412"/>
      <c r="F5" s="412">
        <v>2</v>
      </c>
      <c r="G5" s="412">
        <v>1</v>
      </c>
      <c r="H5" s="412">
        <v>1</v>
      </c>
      <c r="I5" s="412">
        <v>1</v>
      </c>
      <c r="J5" s="412">
        <v>1</v>
      </c>
      <c r="K5" s="412">
        <v>2</v>
      </c>
      <c r="L5" s="412">
        <v>1</v>
      </c>
      <c r="M5" s="412">
        <v>2</v>
      </c>
      <c r="N5" s="412">
        <v>1</v>
      </c>
      <c r="O5" s="412">
        <v>1</v>
      </c>
      <c r="P5" s="412">
        <v>6</v>
      </c>
      <c r="Q5" s="412"/>
      <c r="R5" s="412">
        <v>28</v>
      </c>
      <c r="S5" s="366"/>
      <c r="T5" s="366"/>
    </row>
    <row r="6" spans="1:23" ht="22.8" x14ac:dyDescent="0.3">
      <c r="A6" s="371">
        <v>2</v>
      </c>
      <c r="B6" s="373" t="s">
        <v>16</v>
      </c>
      <c r="C6" s="371" t="s">
        <v>15</v>
      </c>
      <c r="D6" s="411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>
        <v>8</v>
      </c>
      <c r="S6" s="366"/>
      <c r="T6" s="366"/>
    </row>
    <row r="7" spans="1:23" x14ac:dyDescent="0.3">
      <c r="A7" s="371">
        <v>3</v>
      </c>
      <c r="B7" s="372" t="s">
        <v>17</v>
      </c>
      <c r="C7" s="371" t="s">
        <v>15</v>
      </c>
      <c r="D7" s="411">
        <v>26</v>
      </c>
      <c r="E7" s="412">
        <v>26</v>
      </c>
      <c r="F7" s="412">
        <v>44</v>
      </c>
      <c r="G7" s="412">
        <v>60</v>
      </c>
      <c r="H7" s="412">
        <v>60</v>
      </c>
      <c r="I7" s="412">
        <v>55</v>
      </c>
      <c r="J7" s="412">
        <v>55</v>
      </c>
      <c r="K7" s="412">
        <v>73</v>
      </c>
      <c r="L7" s="412">
        <v>38</v>
      </c>
      <c r="M7" s="412">
        <v>90</v>
      </c>
      <c r="N7" s="412">
        <v>50</v>
      </c>
      <c r="O7" s="412">
        <v>55</v>
      </c>
      <c r="P7" s="412">
        <v>105</v>
      </c>
      <c r="Q7" s="412">
        <v>35</v>
      </c>
      <c r="R7" s="412"/>
      <c r="S7" s="366"/>
      <c r="T7" s="366"/>
    </row>
    <row r="8" spans="1:23" x14ac:dyDescent="0.3">
      <c r="A8" s="371">
        <v>4</v>
      </c>
      <c r="B8" s="372" t="s">
        <v>18</v>
      </c>
      <c r="C8" s="371" t="s">
        <v>15</v>
      </c>
      <c r="D8" s="411">
        <v>22</v>
      </c>
      <c r="E8" s="412">
        <v>22</v>
      </c>
      <c r="F8" s="412">
        <v>27</v>
      </c>
      <c r="G8" s="412">
        <v>44</v>
      </c>
      <c r="H8" s="412">
        <v>46</v>
      </c>
      <c r="I8" s="412">
        <v>44</v>
      </c>
      <c r="J8" s="412">
        <v>50</v>
      </c>
      <c r="K8" s="412">
        <v>89</v>
      </c>
      <c r="L8" s="412">
        <v>38</v>
      </c>
      <c r="M8" s="412">
        <v>66</v>
      </c>
      <c r="N8" s="412">
        <v>53</v>
      </c>
      <c r="O8" s="412">
        <v>50</v>
      </c>
      <c r="P8" s="412">
        <v>73</v>
      </c>
      <c r="Q8" s="412">
        <v>35</v>
      </c>
      <c r="R8" s="412"/>
      <c r="S8" s="366"/>
      <c r="T8" s="366"/>
    </row>
    <row r="9" spans="1:23" x14ac:dyDescent="0.3">
      <c r="A9" s="371">
        <v>5</v>
      </c>
      <c r="B9" s="372" t="s">
        <v>19</v>
      </c>
      <c r="C9" s="371" t="s">
        <v>15</v>
      </c>
      <c r="D9" s="411">
        <v>2</v>
      </c>
      <c r="E9" s="412"/>
      <c r="F9" s="412">
        <v>4</v>
      </c>
      <c r="G9" s="412">
        <v>5</v>
      </c>
      <c r="H9" s="412">
        <v>5</v>
      </c>
      <c r="I9" s="412">
        <v>5</v>
      </c>
      <c r="J9" s="412">
        <v>6</v>
      </c>
      <c r="K9" s="412">
        <v>6</v>
      </c>
      <c r="L9" s="412">
        <v>2</v>
      </c>
      <c r="M9" s="412">
        <v>11</v>
      </c>
      <c r="N9" s="412">
        <v>5</v>
      </c>
      <c r="O9" s="412">
        <v>5</v>
      </c>
      <c r="P9" s="412">
        <v>10</v>
      </c>
      <c r="Q9" s="412">
        <v>5</v>
      </c>
      <c r="R9" s="412"/>
      <c r="S9" s="366"/>
      <c r="T9" s="366"/>
    </row>
    <row r="10" spans="1:23" x14ac:dyDescent="0.3">
      <c r="A10" s="371">
        <v>6</v>
      </c>
      <c r="B10" s="372" t="s">
        <v>20</v>
      </c>
      <c r="C10" s="371" t="s">
        <v>21</v>
      </c>
      <c r="D10" s="411">
        <v>1</v>
      </c>
      <c r="E10" s="412">
        <v>1</v>
      </c>
      <c r="F10" s="412">
        <v>2</v>
      </c>
      <c r="G10" s="412">
        <v>5</v>
      </c>
      <c r="H10" s="412">
        <v>4</v>
      </c>
      <c r="I10" s="412">
        <v>3</v>
      </c>
      <c r="J10" s="412">
        <v>3</v>
      </c>
      <c r="K10" s="412">
        <v>5</v>
      </c>
      <c r="L10" s="412"/>
      <c r="M10" s="412">
        <v>5</v>
      </c>
      <c r="N10" s="412">
        <v>4</v>
      </c>
      <c r="O10" s="412">
        <v>4</v>
      </c>
      <c r="P10" s="412">
        <v>5</v>
      </c>
      <c r="Q10" s="412">
        <v>4</v>
      </c>
      <c r="R10" s="412"/>
      <c r="S10" s="366"/>
      <c r="T10" s="366"/>
    </row>
    <row r="11" spans="1:23" ht="15.75" customHeight="1" x14ac:dyDescent="0.3">
      <c r="A11" s="374">
        <v>7</v>
      </c>
      <c r="B11" s="372" t="s">
        <v>41</v>
      </c>
      <c r="C11" s="374" t="s">
        <v>21</v>
      </c>
      <c r="D11" s="413">
        <v>5</v>
      </c>
      <c r="E11" s="414">
        <v>5</v>
      </c>
      <c r="F11" s="414">
        <v>9</v>
      </c>
      <c r="G11" s="414">
        <v>6</v>
      </c>
      <c r="H11" s="414">
        <v>6</v>
      </c>
      <c r="I11" s="414">
        <v>3</v>
      </c>
      <c r="J11" s="414">
        <v>4</v>
      </c>
      <c r="K11" s="414">
        <v>5</v>
      </c>
      <c r="L11" s="414">
        <v>2</v>
      </c>
      <c r="M11" s="414">
        <v>11</v>
      </c>
      <c r="N11" s="414">
        <v>5</v>
      </c>
      <c r="O11" s="415">
        <v>5</v>
      </c>
      <c r="P11" s="415">
        <v>11</v>
      </c>
      <c r="Q11" s="415">
        <v>5</v>
      </c>
      <c r="R11" s="415"/>
      <c r="S11" s="366"/>
      <c r="T11" s="366"/>
    </row>
    <row r="12" spans="1:23" ht="15" customHeight="1" x14ac:dyDescent="0.3">
      <c r="A12" s="375"/>
      <c r="B12" s="376"/>
      <c r="C12" s="371" t="s">
        <v>42</v>
      </c>
      <c r="D12" s="377">
        <f>(D5*314)+(D6*314)+(D7*275)+(D8*312)+(D9*314)+(D10*55)+(D11*132)</f>
        <v>15671</v>
      </c>
      <c r="E12" s="377">
        <f t="shared" ref="E12:R12" si="0">(E5*314)+(E6*314)+(E7*275)+(E8*312)+(E9*314)+(E10*55)+(E11*132)</f>
        <v>14729</v>
      </c>
      <c r="F12" s="377">
        <f t="shared" si="0"/>
        <v>23706</v>
      </c>
      <c r="G12" s="377">
        <f t="shared" si="0"/>
        <v>33179</v>
      </c>
      <c r="H12" s="377">
        <f t="shared" si="0"/>
        <v>33748</v>
      </c>
      <c r="I12" s="377">
        <f t="shared" si="0"/>
        <v>31298</v>
      </c>
      <c r="J12" s="377">
        <f t="shared" si="0"/>
        <v>33616</v>
      </c>
      <c r="K12" s="377">
        <f t="shared" si="0"/>
        <v>51290</v>
      </c>
      <c r="L12" s="377">
        <f t="shared" si="0"/>
        <v>23512</v>
      </c>
      <c r="M12" s="377">
        <f t="shared" si="0"/>
        <v>51151</v>
      </c>
      <c r="N12" s="377">
        <f t="shared" si="0"/>
        <v>33050</v>
      </c>
      <c r="O12" s="377">
        <f t="shared" si="0"/>
        <v>33489</v>
      </c>
      <c r="P12" s="377">
        <f t="shared" si="0"/>
        <v>58402</v>
      </c>
      <c r="Q12" s="377">
        <f t="shared" si="0"/>
        <v>22995</v>
      </c>
      <c r="R12" s="377">
        <f t="shared" si="0"/>
        <v>11304</v>
      </c>
      <c r="S12" s="366"/>
      <c r="T12" s="366"/>
    </row>
    <row r="13" spans="1:23" ht="34.200000000000003" x14ac:dyDescent="0.3">
      <c r="A13" s="375"/>
      <c r="B13" s="376"/>
      <c r="C13" s="371" t="s">
        <v>43</v>
      </c>
      <c r="D13" s="378">
        <f>+(D12*3)*1.3</f>
        <v>61116.9</v>
      </c>
      <c r="E13" s="378">
        <f t="shared" ref="E13:R13" si="1">+(E12*3)*1.3</f>
        <v>57443.1</v>
      </c>
      <c r="F13" s="378">
        <f t="shared" si="1"/>
        <v>92453.400000000009</v>
      </c>
      <c r="G13" s="378">
        <f t="shared" si="1"/>
        <v>129398.1</v>
      </c>
      <c r="H13" s="378">
        <f t="shared" si="1"/>
        <v>131617.20000000001</v>
      </c>
      <c r="I13" s="378">
        <f t="shared" si="1"/>
        <v>122062.2</v>
      </c>
      <c r="J13" s="378">
        <f t="shared" si="1"/>
        <v>131102.39999999999</v>
      </c>
      <c r="K13" s="378">
        <f t="shared" si="1"/>
        <v>200031</v>
      </c>
      <c r="L13" s="378">
        <f t="shared" si="1"/>
        <v>91696.8</v>
      </c>
      <c r="M13" s="378">
        <f t="shared" si="1"/>
        <v>199488.9</v>
      </c>
      <c r="N13" s="378">
        <f t="shared" si="1"/>
        <v>128895</v>
      </c>
      <c r="O13" s="378">
        <f t="shared" si="1"/>
        <v>130607.1</v>
      </c>
      <c r="P13" s="378">
        <f t="shared" si="1"/>
        <v>227767.80000000002</v>
      </c>
      <c r="Q13" s="378">
        <f t="shared" si="1"/>
        <v>89680.5</v>
      </c>
      <c r="R13" s="378">
        <f t="shared" si="1"/>
        <v>44085.599999999999</v>
      </c>
      <c r="S13" s="366"/>
      <c r="T13" s="366"/>
    </row>
    <row r="14" spans="1:23" ht="15.75" customHeight="1" x14ac:dyDescent="0.3">
      <c r="A14" s="379"/>
      <c r="B14" s="380"/>
      <c r="C14" s="379"/>
      <c r="D14" s="381"/>
      <c r="E14" s="381"/>
      <c r="F14" s="381"/>
      <c r="G14" s="381"/>
      <c r="H14" s="382"/>
      <c r="I14" s="383"/>
      <c r="J14" s="383"/>
      <c r="K14" s="384"/>
      <c r="L14" s="384"/>
      <c r="M14" s="385"/>
      <c r="N14" s="385"/>
      <c r="O14" s="385"/>
      <c r="P14" s="366"/>
      <c r="Q14" s="366"/>
      <c r="R14" s="366"/>
      <c r="S14" s="366"/>
      <c r="T14" s="366"/>
      <c r="U14" s="366"/>
      <c r="V14" s="366"/>
      <c r="W14" s="366"/>
    </row>
    <row r="15" spans="1:23" ht="15" customHeight="1" x14ac:dyDescent="0.3">
      <c r="A15" s="365" t="s">
        <v>25</v>
      </c>
      <c r="B15" s="365" t="s">
        <v>2</v>
      </c>
      <c r="C15" s="364" t="s">
        <v>12</v>
      </c>
      <c r="D15" s="365" t="s">
        <v>39</v>
      </c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6"/>
      <c r="T15" s="366"/>
    </row>
    <row r="16" spans="1:23" ht="56.4" customHeight="1" x14ac:dyDescent="0.3">
      <c r="A16" s="365"/>
      <c r="B16" s="365"/>
      <c r="C16" s="364"/>
      <c r="D16" s="368" t="s">
        <v>105</v>
      </c>
      <c r="E16" s="368" t="s">
        <v>106</v>
      </c>
      <c r="F16" s="386" t="s">
        <v>107</v>
      </c>
      <c r="G16" s="386" t="s">
        <v>108</v>
      </c>
      <c r="H16" s="368" t="s">
        <v>93</v>
      </c>
      <c r="I16" s="368" t="s">
        <v>94</v>
      </c>
      <c r="J16" s="368" t="s">
        <v>95</v>
      </c>
      <c r="K16" s="368" t="s">
        <v>109</v>
      </c>
      <c r="L16" s="368" t="s">
        <v>97</v>
      </c>
      <c r="M16" s="368" t="s">
        <v>98</v>
      </c>
      <c r="N16" s="368" t="s">
        <v>99</v>
      </c>
      <c r="O16" s="368" t="s">
        <v>110</v>
      </c>
      <c r="P16" s="368" t="s">
        <v>111</v>
      </c>
      <c r="Q16" s="368" t="s">
        <v>102</v>
      </c>
      <c r="R16" s="368" t="s">
        <v>103</v>
      </c>
      <c r="S16" s="366"/>
      <c r="T16" s="366"/>
    </row>
    <row r="17" spans="1:23" x14ac:dyDescent="0.3">
      <c r="A17" s="365" t="s">
        <v>13</v>
      </c>
      <c r="B17" s="365"/>
      <c r="C17" s="365"/>
      <c r="D17" s="370" t="s">
        <v>263</v>
      </c>
      <c r="E17" s="370" t="s">
        <v>264</v>
      </c>
      <c r="F17" s="370" t="s">
        <v>265</v>
      </c>
      <c r="G17" s="370" t="s">
        <v>266</v>
      </c>
      <c r="H17" s="370" t="s">
        <v>267</v>
      </c>
      <c r="I17" s="370" t="s">
        <v>268</v>
      </c>
      <c r="J17" s="370" t="s">
        <v>269</v>
      </c>
      <c r="K17" s="370" t="s">
        <v>270</v>
      </c>
      <c r="L17" s="370" t="s">
        <v>271</v>
      </c>
      <c r="M17" s="370" t="s">
        <v>272</v>
      </c>
      <c r="N17" s="370" t="s">
        <v>273</v>
      </c>
      <c r="O17" s="370" t="s">
        <v>274</v>
      </c>
      <c r="P17" s="370" t="s">
        <v>275</v>
      </c>
      <c r="Q17" s="370" t="s">
        <v>51</v>
      </c>
      <c r="R17" s="370" t="s">
        <v>52</v>
      </c>
      <c r="S17" s="366"/>
      <c r="T17" s="366"/>
    </row>
    <row r="18" spans="1:23" x14ac:dyDescent="0.3">
      <c r="A18" s="371">
        <v>9</v>
      </c>
      <c r="B18" s="372" t="s">
        <v>26</v>
      </c>
      <c r="C18" s="371" t="s">
        <v>27</v>
      </c>
      <c r="D18" s="411">
        <v>19</v>
      </c>
      <c r="E18" s="412">
        <v>18</v>
      </c>
      <c r="F18" s="412">
        <v>66</v>
      </c>
      <c r="G18" s="412">
        <v>66</v>
      </c>
      <c r="H18" s="412">
        <v>71</v>
      </c>
      <c r="I18" s="412">
        <v>71</v>
      </c>
      <c r="J18" s="412">
        <v>38</v>
      </c>
      <c r="K18" s="412">
        <v>48</v>
      </c>
      <c r="L18" s="412">
        <v>154</v>
      </c>
      <c r="M18" s="412">
        <v>82</v>
      </c>
      <c r="N18" s="412">
        <v>121</v>
      </c>
      <c r="O18" s="412">
        <v>82</v>
      </c>
      <c r="P18" s="412">
        <v>88</v>
      </c>
      <c r="Q18" s="412">
        <v>170</v>
      </c>
      <c r="R18" s="412">
        <v>104</v>
      </c>
      <c r="S18" s="366"/>
      <c r="T18" s="366"/>
    </row>
    <row r="19" spans="1:23" x14ac:dyDescent="0.3">
      <c r="A19" s="387">
        <v>10</v>
      </c>
      <c r="B19" s="388" t="s">
        <v>28</v>
      </c>
      <c r="C19" s="387" t="s">
        <v>27</v>
      </c>
      <c r="D19" s="416">
        <v>44</v>
      </c>
      <c r="E19" s="417">
        <v>44</v>
      </c>
      <c r="F19" s="418">
        <v>88</v>
      </c>
      <c r="G19" s="419">
        <v>88</v>
      </c>
      <c r="H19" s="419">
        <v>99</v>
      </c>
      <c r="I19" s="419">
        <v>99</v>
      </c>
      <c r="J19" s="419">
        <v>88</v>
      </c>
      <c r="K19" s="419">
        <v>88</v>
      </c>
      <c r="L19" s="419">
        <v>231</v>
      </c>
      <c r="M19" s="419"/>
      <c r="N19" s="419">
        <v>132</v>
      </c>
      <c r="O19" s="419">
        <v>82</v>
      </c>
      <c r="P19" s="419">
        <v>88</v>
      </c>
      <c r="Q19" s="419">
        <v>187</v>
      </c>
      <c r="R19" s="419">
        <v>143</v>
      </c>
      <c r="S19" s="366"/>
      <c r="T19" s="366"/>
    </row>
    <row r="20" spans="1:23" x14ac:dyDescent="0.3">
      <c r="A20" s="389">
        <v>11</v>
      </c>
      <c r="B20" s="390" t="s">
        <v>29</v>
      </c>
      <c r="C20" s="389" t="s">
        <v>27</v>
      </c>
      <c r="D20" s="416"/>
      <c r="E20" s="417"/>
      <c r="F20" s="418">
        <v>5</v>
      </c>
      <c r="G20" s="419">
        <v>5</v>
      </c>
      <c r="H20" s="419">
        <v>27</v>
      </c>
      <c r="I20" s="419">
        <v>27</v>
      </c>
      <c r="J20" s="419">
        <v>5</v>
      </c>
      <c r="K20" s="419">
        <v>5</v>
      </c>
      <c r="L20" s="419">
        <v>49</v>
      </c>
      <c r="M20" s="419"/>
      <c r="N20" s="419"/>
      <c r="O20" s="419">
        <v>5</v>
      </c>
      <c r="P20" s="419">
        <v>5</v>
      </c>
      <c r="Q20" s="419">
        <v>16</v>
      </c>
      <c r="R20" s="419">
        <v>5</v>
      </c>
      <c r="S20" s="366"/>
      <c r="T20" s="366"/>
    </row>
    <row r="21" spans="1:23" x14ac:dyDescent="0.3">
      <c r="A21" s="375"/>
      <c r="B21" s="376"/>
      <c r="C21" s="371" t="s">
        <v>42</v>
      </c>
      <c r="D21" s="377">
        <f>+(D18*186)+(D19*28)+(D20*407)</f>
        <v>4766</v>
      </c>
      <c r="E21" s="377">
        <f t="shared" ref="E21:R21" si="2">+(E18*186)+(E19*28)+(E20*407)</f>
        <v>4580</v>
      </c>
      <c r="F21" s="377">
        <f t="shared" si="2"/>
        <v>16775</v>
      </c>
      <c r="G21" s="377">
        <f t="shared" si="2"/>
        <v>16775</v>
      </c>
      <c r="H21" s="377">
        <f t="shared" si="2"/>
        <v>26967</v>
      </c>
      <c r="I21" s="377">
        <f t="shared" si="2"/>
        <v>26967</v>
      </c>
      <c r="J21" s="377">
        <f t="shared" si="2"/>
        <v>11567</v>
      </c>
      <c r="K21" s="377">
        <f t="shared" si="2"/>
        <v>13427</v>
      </c>
      <c r="L21" s="377">
        <f t="shared" si="2"/>
        <v>55055</v>
      </c>
      <c r="M21" s="377">
        <f t="shared" si="2"/>
        <v>15252</v>
      </c>
      <c r="N21" s="377">
        <f t="shared" si="2"/>
        <v>26202</v>
      </c>
      <c r="O21" s="377">
        <f t="shared" si="2"/>
        <v>19583</v>
      </c>
      <c r="P21" s="377">
        <f t="shared" si="2"/>
        <v>20867</v>
      </c>
      <c r="Q21" s="377">
        <f t="shared" si="2"/>
        <v>43368</v>
      </c>
      <c r="R21" s="377">
        <f t="shared" si="2"/>
        <v>25383</v>
      </c>
      <c r="S21" s="366"/>
      <c r="T21" s="366"/>
    </row>
    <row r="22" spans="1:23" ht="34.200000000000003" x14ac:dyDescent="0.3">
      <c r="A22" s="375"/>
      <c r="B22" s="376"/>
      <c r="C22" s="371" t="s">
        <v>43</v>
      </c>
      <c r="D22" s="391">
        <f>+(D21*3)*1.3</f>
        <v>18587.400000000001</v>
      </c>
      <c r="E22" s="391">
        <f t="shared" ref="E22:Q22" si="3">+(E21*3)*1.3</f>
        <v>17862</v>
      </c>
      <c r="F22" s="391">
        <f t="shared" si="3"/>
        <v>65422.5</v>
      </c>
      <c r="G22" s="391">
        <f t="shared" si="3"/>
        <v>65422.5</v>
      </c>
      <c r="H22" s="391">
        <f t="shared" si="3"/>
        <v>105171.3</v>
      </c>
      <c r="I22" s="391">
        <f t="shared" si="3"/>
        <v>105171.3</v>
      </c>
      <c r="J22" s="391">
        <f t="shared" si="3"/>
        <v>45111.3</v>
      </c>
      <c r="K22" s="391">
        <f t="shared" si="3"/>
        <v>52365.3</v>
      </c>
      <c r="L22" s="391">
        <f t="shared" si="3"/>
        <v>214714.5</v>
      </c>
      <c r="M22" s="391">
        <f t="shared" si="3"/>
        <v>59482.8</v>
      </c>
      <c r="N22" s="391">
        <f t="shared" si="3"/>
        <v>102187.8</v>
      </c>
      <c r="O22" s="391">
        <f t="shared" si="3"/>
        <v>76373.7</v>
      </c>
      <c r="P22" s="391">
        <f t="shared" si="3"/>
        <v>81381.3</v>
      </c>
      <c r="Q22" s="391">
        <f t="shared" si="3"/>
        <v>169135.2</v>
      </c>
      <c r="R22" s="391">
        <f>+(R21*3)*1.3</f>
        <v>98993.7</v>
      </c>
      <c r="S22" s="366"/>
      <c r="T22" s="366"/>
    </row>
    <row r="23" spans="1:23" ht="15.75" customHeight="1" x14ac:dyDescent="0.3">
      <c r="A23" s="379"/>
      <c r="B23" s="380"/>
      <c r="C23" s="379"/>
      <c r="D23" s="381"/>
      <c r="E23" s="381"/>
      <c r="F23" s="381"/>
      <c r="G23" s="381"/>
      <c r="H23" s="382"/>
      <c r="I23" s="383"/>
      <c r="J23" s="383"/>
      <c r="K23" s="384"/>
      <c r="L23" s="384"/>
      <c r="M23" s="385"/>
      <c r="N23" s="385"/>
      <c r="O23" s="385"/>
      <c r="P23" s="366"/>
      <c r="Q23" s="366"/>
      <c r="R23" s="366"/>
      <c r="S23" s="366"/>
      <c r="T23" s="366"/>
      <c r="U23" s="366"/>
      <c r="V23" s="366"/>
      <c r="W23" s="366"/>
    </row>
    <row r="24" spans="1:23" ht="24" x14ac:dyDescent="0.3">
      <c r="A24" s="365" t="s">
        <v>30</v>
      </c>
      <c r="B24" s="365" t="s">
        <v>3</v>
      </c>
      <c r="C24" s="364" t="s">
        <v>12</v>
      </c>
      <c r="D24" s="363" t="s">
        <v>39</v>
      </c>
      <c r="E24" s="383"/>
      <c r="F24" s="384"/>
      <c r="G24" s="384"/>
      <c r="H24" s="385"/>
      <c r="I24" s="385"/>
      <c r="J24" s="385"/>
      <c r="K24" s="366"/>
      <c r="L24" s="366"/>
      <c r="M24" s="366"/>
      <c r="N24" s="366"/>
      <c r="O24" s="366"/>
      <c r="P24" s="366"/>
      <c r="Q24" s="366"/>
      <c r="R24" s="366"/>
    </row>
    <row r="25" spans="1:23" ht="31.5" customHeight="1" x14ac:dyDescent="0.3">
      <c r="A25" s="365"/>
      <c r="B25" s="365"/>
      <c r="C25" s="364"/>
      <c r="D25" s="392" t="s">
        <v>104</v>
      </c>
      <c r="E25" s="383"/>
      <c r="F25" s="384"/>
      <c r="G25" s="384"/>
      <c r="H25" s="385"/>
      <c r="I25" s="385"/>
      <c r="J25" s="385"/>
      <c r="K25" s="366"/>
      <c r="L25" s="366"/>
      <c r="M25" s="366"/>
      <c r="N25" s="366"/>
      <c r="O25" s="366"/>
      <c r="P25" s="366"/>
      <c r="Q25" s="366"/>
      <c r="R25" s="366"/>
    </row>
    <row r="26" spans="1:23" x14ac:dyDescent="0.3">
      <c r="A26" s="365" t="s">
        <v>13</v>
      </c>
      <c r="B26" s="365"/>
      <c r="C26" s="365"/>
      <c r="D26" s="370" t="s">
        <v>53</v>
      </c>
      <c r="E26" s="383"/>
      <c r="F26" s="384"/>
      <c r="G26" s="384"/>
      <c r="H26" s="385"/>
      <c r="I26" s="385"/>
      <c r="J26" s="385"/>
      <c r="K26" s="366"/>
      <c r="L26" s="366"/>
      <c r="M26" s="366"/>
      <c r="N26" s="366"/>
      <c r="O26" s="366"/>
      <c r="P26" s="366"/>
      <c r="Q26" s="366"/>
      <c r="R26" s="366"/>
    </row>
    <row r="27" spans="1:23" x14ac:dyDescent="0.3">
      <c r="A27" s="371">
        <v>12</v>
      </c>
      <c r="B27" s="372" t="s">
        <v>31</v>
      </c>
      <c r="C27" s="371" t="s">
        <v>32</v>
      </c>
      <c r="D27" s="393">
        <v>22000</v>
      </c>
      <c r="E27" s="383"/>
      <c r="F27" s="384"/>
      <c r="G27" s="384"/>
      <c r="H27" s="385"/>
      <c r="I27" s="385"/>
      <c r="J27" s="385"/>
      <c r="K27" s="366"/>
      <c r="L27" s="366"/>
      <c r="M27" s="366"/>
      <c r="N27" s="366"/>
      <c r="O27" s="366"/>
      <c r="P27" s="366"/>
      <c r="Q27" s="366"/>
      <c r="R27" s="366"/>
    </row>
    <row r="28" spans="1:23" x14ac:dyDescent="0.3">
      <c r="A28" s="375"/>
      <c r="B28" s="376"/>
      <c r="C28" s="371" t="s">
        <v>42</v>
      </c>
      <c r="D28" s="377">
        <f>+D27*1.93</f>
        <v>42460</v>
      </c>
      <c r="E28" s="383"/>
      <c r="F28" s="384"/>
      <c r="G28" s="384"/>
      <c r="H28" s="385"/>
      <c r="I28" s="385"/>
      <c r="J28" s="385"/>
      <c r="K28" s="366"/>
      <c r="L28" s="366"/>
      <c r="M28" s="366"/>
      <c r="N28" s="366"/>
      <c r="O28" s="366"/>
      <c r="P28" s="366"/>
      <c r="Q28" s="366"/>
      <c r="R28" s="366"/>
      <c r="T28" s="362">
        <v>1.1000000000000001</v>
      </c>
    </row>
    <row r="29" spans="1:23" ht="34.200000000000003" x14ac:dyDescent="0.3">
      <c r="A29" s="375"/>
      <c r="B29" s="376"/>
      <c r="C29" s="371" t="s">
        <v>43</v>
      </c>
      <c r="D29" s="391">
        <f>+(D28*3)*1.3</f>
        <v>165594</v>
      </c>
      <c r="E29" s="383"/>
      <c r="F29" s="384"/>
      <c r="G29" s="384"/>
      <c r="H29" s="385"/>
      <c r="I29" s="385"/>
      <c r="J29" s="385"/>
      <c r="K29" s="366"/>
      <c r="L29" s="366"/>
      <c r="M29" s="366"/>
      <c r="N29" s="366"/>
      <c r="O29" s="366"/>
      <c r="P29" s="366"/>
      <c r="Q29" s="366"/>
      <c r="R29" s="366"/>
    </row>
    <row r="30" spans="1:23" ht="15.75" customHeight="1" x14ac:dyDescent="0.3">
      <c r="A30" s="379"/>
      <c r="B30" s="380"/>
      <c r="C30" s="379"/>
      <c r="D30" s="381"/>
      <c r="E30" s="381"/>
      <c r="F30" s="381"/>
      <c r="G30" s="381"/>
      <c r="H30" s="382"/>
      <c r="I30" s="383"/>
      <c r="J30" s="383"/>
      <c r="K30" s="384"/>
      <c r="L30" s="384"/>
      <c r="M30" s="385"/>
      <c r="N30" s="385"/>
      <c r="O30" s="385"/>
      <c r="P30" s="366"/>
      <c r="Q30" s="366"/>
      <c r="R30" s="366"/>
      <c r="S30" s="366"/>
      <c r="T30" s="366"/>
      <c r="U30" s="366"/>
      <c r="V30" s="366"/>
      <c r="W30" s="366"/>
    </row>
    <row r="31" spans="1:23" ht="24" x14ac:dyDescent="0.3">
      <c r="A31" s="394">
        <v>6</v>
      </c>
      <c r="B31" s="394" t="s">
        <v>6</v>
      </c>
      <c r="C31" s="395" t="s">
        <v>12</v>
      </c>
      <c r="D31" s="396" t="s">
        <v>39</v>
      </c>
      <c r="E31" s="397"/>
      <c r="F31" s="384"/>
      <c r="G31" s="384"/>
      <c r="H31" s="385"/>
      <c r="I31" s="385"/>
      <c r="J31" s="385"/>
      <c r="K31" s="366"/>
      <c r="L31" s="366"/>
      <c r="M31" s="366"/>
      <c r="N31" s="366"/>
      <c r="O31" s="366"/>
      <c r="P31" s="366"/>
      <c r="Q31" s="366"/>
      <c r="R31" s="366"/>
    </row>
    <row r="32" spans="1:23" ht="36.6" customHeight="1" x14ac:dyDescent="0.3">
      <c r="A32" s="394"/>
      <c r="B32" s="394"/>
      <c r="C32" s="395"/>
      <c r="D32" s="368" t="s">
        <v>104</v>
      </c>
      <c r="E32" s="397"/>
      <c r="F32" s="384"/>
      <c r="G32" s="384"/>
      <c r="H32" s="385"/>
      <c r="I32" s="385"/>
      <c r="J32" s="385"/>
      <c r="K32" s="366"/>
      <c r="L32" s="366"/>
      <c r="M32" s="366"/>
      <c r="N32" s="366"/>
      <c r="O32" s="366"/>
      <c r="P32" s="366"/>
      <c r="Q32" s="366"/>
      <c r="R32" s="366"/>
    </row>
    <row r="33" spans="1:23" x14ac:dyDescent="0.3">
      <c r="A33" s="394" t="s">
        <v>13</v>
      </c>
      <c r="B33" s="394"/>
      <c r="C33" s="395"/>
      <c r="D33" s="370" t="s">
        <v>54</v>
      </c>
      <c r="E33" s="397"/>
      <c r="F33" s="384"/>
      <c r="G33" s="384"/>
      <c r="H33" s="385"/>
      <c r="I33" s="385"/>
      <c r="J33" s="385"/>
      <c r="K33" s="366"/>
      <c r="L33" s="366"/>
      <c r="M33" s="366"/>
      <c r="N33" s="366"/>
      <c r="O33" s="366"/>
      <c r="P33" s="366"/>
      <c r="Q33" s="366"/>
      <c r="R33" s="366"/>
    </row>
    <row r="34" spans="1:23" ht="22.8" x14ac:dyDescent="0.3">
      <c r="A34" s="398">
        <v>14</v>
      </c>
      <c r="B34" s="399" t="s">
        <v>35</v>
      </c>
      <c r="C34" s="398" t="s">
        <v>36</v>
      </c>
      <c r="D34" s="400"/>
      <c r="E34" s="397"/>
      <c r="F34" s="384"/>
      <c r="G34" s="384"/>
      <c r="H34" s="385"/>
      <c r="I34" s="385"/>
      <c r="J34" s="385"/>
      <c r="K34" s="366"/>
      <c r="L34" s="366"/>
      <c r="M34" s="366"/>
      <c r="N34" s="366"/>
      <c r="O34" s="366"/>
      <c r="P34" s="366"/>
      <c r="Q34" s="366"/>
      <c r="R34" s="366"/>
    </row>
    <row r="35" spans="1:23" ht="22.8" x14ac:dyDescent="0.3">
      <c r="A35" s="398">
        <v>15</v>
      </c>
      <c r="B35" s="399" t="s">
        <v>37</v>
      </c>
      <c r="C35" s="398" t="s">
        <v>36</v>
      </c>
      <c r="D35" s="398">
        <v>16500</v>
      </c>
      <c r="E35" s="397"/>
      <c r="F35" s="384"/>
      <c r="G35" s="384"/>
      <c r="H35" s="385"/>
      <c r="I35" s="385"/>
      <c r="J35" s="385"/>
      <c r="K35" s="366"/>
      <c r="L35" s="366"/>
      <c r="M35" s="366"/>
      <c r="N35" s="366"/>
      <c r="O35" s="366"/>
      <c r="P35" s="366"/>
      <c r="Q35" s="366"/>
      <c r="R35" s="366"/>
    </row>
    <row r="36" spans="1:23" ht="24.6" customHeight="1" x14ac:dyDescent="0.3">
      <c r="A36" s="398">
        <v>16</v>
      </c>
      <c r="B36" s="399" t="s">
        <v>38</v>
      </c>
      <c r="C36" s="398" t="s">
        <v>36</v>
      </c>
      <c r="D36" s="400"/>
      <c r="E36" s="397"/>
      <c r="F36" s="384"/>
      <c r="G36" s="384"/>
      <c r="H36" s="385"/>
      <c r="I36" s="385"/>
      <c r="J36" s="385"/>
      <c r="K36" s="366"/>
      <c r="L36" s="366"/>
      <c r="M36" s="366"/>
      <c r="N36" s="366"/>
      <c r="O36" s="366"/>
      <c r="P36" s="366"/>
      <c r="Q36" s="366"/>
      <c r="R36" s="366"/>
    </row>
    <row r="37" spans="1:23" x14ac:dyDescent="0.3">
      <c r="A37" s="401"/>
      <c r="B37" s="402"/>
      <c r="C37" s="398" t="s">
        <v>42</v>
      </c>
      <c r="D37" s="403">
        <f>+(D34*2.14)+(D35*1.36)+(D36*0.84)</f>
        <v>22440</v>
      </c>
      <c r="E37" s="379"/>
      <c r="F37" s="379"/>
      <c r="G37" s="379"/>
      <c r="H37" s="379"/>
      <c r="I37" s="383"/>
      <c r="J37" s="397"/>
      <c r="K37" s="384"/>
      <c r="L37" s="384"/>
      <c r="M37" s="385"/>
      <c r="N37" s="385"/>
      <c r="O37" s="385"/>
      <c r="P37" s="366"/>
      <c r="Q37" s="366"/>
      <c r="R37" s="366"/>
      <c r="S37" s="366"/>
      <c r="T37" s="366"/>
      <c r="U37" s="366"/>
      <c r="V37" s="366"/>
      <c r="W37" s="366"/>
    </row>
    <row r="38" spans="1:23" ht="34.200000000000003" x14ac:dyDescent="0.3">
      <c r="A38" s="401"/>
      <c r="B38" s="402"/>
      <c r="C38" s="398" t="s">
        <v>43</v>
      </c>
      <c r="D38" s="404">
        <f>+D37*3*1.3</f>
        <v>87516</v>
      </c>
      <c r="E38" s="405"/>
      <c r="F38" s="405"/>
      <c r="G38" s="405"/>
      <c r="H38" s="405"/>
      <c r="I38" s="405"/>
      <c r="J38" s="405"/>
      <c r="K38" s="366"/>
      <c r="L38" s="366"/>
      <c r="M38" s="366"/>
      <c r="N38" s="366"/>
      <c r="O38" s="366"/>
      <c r="P38" s="366"/>
      <c r="Q38" s="366"/>
      <c r="R38" s="366"/>
    </row>
    <row r="39" spans="1:23" ht="56.25" customHeight="1" x14ac:dyDescent="0.3">
      <c r="A39" s="379"/>
      <c r="B39" s="406"/>
      <c r="C39" s="379"/>
      <c r="D39" s="379"/>
      <c r="E39" s="405"/>
      <c r="F39" s="405"/>
      <c r="G39" s="405"/>
      <c r="H39" s="405"/>
      <c r="I39" s="405"/>
      <c r="J39" s="405"/>
      <c r="K39" s="366"/>
      <c r="L39" s="366"/>
      <c r="M39" s="366"/>
      <c r="N39" s="366"/>
      <c r="O39" s="366"/>
      <c r="P39" s="366"/>
      <c r="Q39" s="366"/>
      <c r="R39" s="366"/>
    </row>
    <row r="40" spans="1:23" x14ac:dyDescent="0.3">
      <c r="A40" s="361"/>
      <c r="B40" s="361"/>
      <c r="C40" s="407"/>
      <c r="D40" s="407"/>
      <c r="E40" s="361"/>
      <c r="F40" s="361"/>
      <c r="G40" s="361"/>
      <c r="H40" s="360"/>
      <c r="I40" s="361"/>
      <c r="J40" s="361"/>
      <c r="K40" s="361"/>
      <c r="L40" s="361"/>
      <c r="M40" s="361"/>
      <c r="N40" s="361"/>
      <c r="O40" s="361"/>
    </row>
    <row r="41" spans="1:23" x14ac:dyDescent="0.3">
      <c r="A41" s="361"/>
      <c r="B41" s="361"/>
      <c r="C41" s="407"/>
      <c r="D41" s="407"/>
      <c r="E41" s="361"/>
      <c r="F41" s="361"/>
      <c r="G41" s="361"/>
      <c r="H41" s="360"/>
      <c r="I41" s="361"/>
      <c r="J41" s="361"/>
      <c r="K41" s="361"/>
      <c r="L41" s="361"/>
      <c r="M41" s="361"/>
      <c r="N41" s="361"/>
      <c r="O41" s="361"/>
    </row>
    <row r="42" spans="1:23" x14ac:dyDescent="0.3">
      <c r="A42" s="361"/>
      <c r="B42" s="361"/>
      <c r="C42" s="407"/>
      <c r="D42" s="407"/>
      <c r="E42" s="361"/>
      <c r="F42" s="361"/>
      <c r="G42" s="361"/>
      <c r="H42" s="360"/>
      <c r="I42" s="361"/>
      <c r="J42" s="361"/>
      <c r="K42" s="361"/>
      <c r="L42" s="361"/>
      <c r="M42" s="361"/>
      <c r="N42" s="361"/>
      <c r="O42" s="361"/>
    </row>
    <row r="43" spans="1:23" x14ac:dyDescent="0.3">
      <c r="A43" s="361"/>
      <c r="B43" s="361"/>
      <c r="C43" s="407"/>
      <c r="D43" s="407"/>
      <c r="E43" s="361"/>
      <c r="F43" s="361"/>
      <c r="G43" s="361"/>
      <c r="H43" s="360"/>
      <c r="I43" s="361"/>
      <c r="J43" s="361"/>
      <c r="K43" s="361"/>
      <c r="L43" s="361"/>
      <c r="M43" s="361"/>
      <c r="N43" s="361"/>
      <c r="O43" s="361"/>
    </row>
    <row r="44" spans="1:23" x14ac:dyDescent="0.3">
      <c r="A44" s="361"/>
      <c r="B44" s="361"/>
      <c r="C44" s="407"/>
      <c r="D44" s="407"/>
      <c r="E44" s="361"/>
      <c r="F44" s="361"/>
      <c r="G44" s="361"/>
      <c r="H44" s="360"/>
      <c r="I44" s="361"/>
      <c r="J44" s="361"/>
      <c r="K44" s="361"/>
      <c r="L44" s="361"/>
      <c r="M44" s="361"/>
      <c r="N44" s="361"/>
      <c r="O44" s="361"/>
    </row>
    <row r="45" spans="1:23" x14ac:dyDescent="0.3">
      <c r="A45" s="361"/>
      <c r="B45" s="361"/>
      <c r="C45" s="407"/>
      <c r="D45" s="407"/>
      <c r="E45" s="361"/>
      <c r="F45" s="361"/>
      <c r="G45" s="361"/>
      <c r="H45" s="360"/>
      <c r="I45" s="361"/>
      <c r="J45" s="361"/>
      <c r="K45" s="361"/>
      <c r="L45" s="361"/>
      <c r="M45" s="361"/>
      <c r="N45" s="361"/>
      <c r="O45" s="361"/>
    </row>
    <row r="46" spans="1:23" x14ac:dyDescent="0.3">
      <c r="A46" s="361"/>
      <c r="B46" s="361"/>
      <c r="C46" s="407"/>
      <c r="D46" s="407"/>
    </row>
    <row r="47" spans="1:23" x14ac:dyDescent="0.3">
      <c r="A47" s="361"/>
      <c r="B47" s="361"/>
      <c r="C47" s="407"/>
      <c r="D47" s="407"/>
    </row>
  </sheetData>
  <mergeCells count="17">
    <mergeCell ref="A1:G1"/>
    <mergeCell ref="A15:A16"/>
    <mergeCell ref="B15:B16"/>
    <mergeCell ref="C15:C16"/>
    <mergeCell ref="A17:C17"/>
    <mergeCell ref="C2:C3"/>
    <mergeCell ref="A4:C4"/>
    <mergeCell ref="D2:R2"/>
    <mergeCell ref="D15:R15"/>
    <mergeCell ref="A31:A32"/>
    <mergeCell ref="B31:B32"/>
    <mergeCell ref="C31:C33"/>
    <mergeCell ref="A33:B33"/>
    <mergeCell ref="A24:A25"/>
    <mergeCell ref="B24:B25"/>
    <mergeCell ref="C24:C25"/>
    <mergeCell ref="A26:C26"/>
  </mergeCells>
  <phoneticPr fontId="39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11</vt:i4>
      </vt:variant>
    </vt:vector>
  </HeadingPairs>
  <TitlesOfParts>
    <vt:vector size="11" baseType="lpstr">
      <vt:lpstr>bendra_EUR_kontrol</vt:lpstr>
      <vt:lpstr>Lapas1</vt:lpstr>
      <vt:lpstr>Lapas2</vt:lpstr>
      <vt:lpstr>Lapas3</vt:lpstr>
      <vt:lpstr>Kuršėnų</vt:lpstr>
      <vt:lpstr>Mažeikių</vt:lpstr>
      <vt:lpstr>Panevėžio</vt:lpstr>
      <vt:lpstr>Radviliškio</vt:lpstr>
      <vt:lpstr>Telšių</vt:lpstr>
      <vt:lpstr>Lapas4</vt:lpstr>
      <vt:lpstr>VISO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Laura.Gaizauskaite@vmu.lt</dc:creator>
  <cp:keywords/>
  <dc:description/>
  <cp:lastModifiedBy>Laura Gaižauskaitė | VMU</cp:lastModifiedBy>
  <cp:revision/>
  <dcterms:created xsi:type="dcterms:W3CDTF">2019-09-26T09:31:09Z</dcterms:created>
  <dcterms:modified xsi:type="dcterms:W3CDTF">2025-11-05T08:00:28Z</dcterms:modified>
  <cp:category/>
  <cp:contentStatus/>
</cp:coreProperties>
</file>