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tuedu.sharepoint.com/TVAD/IVS/MVP_projektai/Sutarčių dokumentai/25_Paveldosauga/"/>
    </mc:Choice>
  </mc:AlternateContent>
  <xr:revisionPtr revIDLastSave="17" documentId="8_{D3F3EC2E-871A-4EDF-9F8A-94D12B8FC0F0}" xr6:coauthVersionLast="47" xr6:coauthVersionMax="47" xr10:uidLastSave="{DA3C5B2B-BCE9-44C6-805F-C9389EA9CCFE}"/>
  <bookViews>
    <workbookView xWindow="-108" yWindow="-108" windowWidth="41496" windowHeight="16776" xr2:uid="{00000000-000D-0000-FFFF-FFFF00000000}"/>
  </bookViews>
  <sheets>
    <sheet name="Spausdinimo variant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I13" i="1"/>
  <c r="I14" i="1"/>
  <c r="I15" i="1"/>
  <c r="I16" i="1"/>
  <c r="I17" i="1"/>
  <c r="I18" i="1"/>
  <c r="I19" i="1"/>
  <c r="I20" i="1"/>
  <c r="I21" i="1"/>
  <c r="I22" i="1"/>
  <c r="I23" i="1"/>
  <c r="C24" i="1"/>
  <c r="F24" i="1"/>
  <c r="F51" i="1" s="1"/>
  <c r="G24" i="1"/>
  <c r="H24" i="1"/>
  <c r="H51" i="1" s="1"/>
  <c r="I24" i="1"/>
  <c r="C26" i="1"/>
  <c r="I27" i="1"/>
  <c r="I35" i="1" s="1"/>
  <c r="I28" i="1"/>
  <c r="I29" i="1"/>
  <c r="I30" i="1"/>
  <c r="I31" i="1"/>
  <c r="I32" i="1"/>
  <c r="I33" i="1"/>
  <c r="I34" i="1"/>
  <c r="C35" i="1"/>
  <c r="F35" i="1"/>
  <c r="G35" i="1"/>
  <c r="H35" i="1"/>
  <c r="C37" i="1"/>
  <c r="I38" i="1"/>
  <c r="I39" i="1"/>
  <c r="I40" i="1"/>
  <c r="I41" i="1"/>
  <c r="I42" i="1"/>
  <c r="I43" i="1"/>
  <c r="I44" i="1"/>
  <c r="I45" i="1"/>
  <c r="I46" i="1"/>
  <c r="I47" i="1"/>
  <c r="I48" i="1"/>
  <c r="C49" i="1"/>
  <c r="F49" i="1"/>
  <c r="G49" i="1"/>
  <c r="G51" i="1" s="1"/>
  <c r="H49" i="1"/>
  <c r="I49" i="1"/>
  <c r="I53" i="1" l="1"/>
  <c r="G56" i="1"/>
  <c r="G58" i="1" s="1"/>
  <c r="G60" i="1" s="1"/>
  <c r="G63" i="1" s="1"/>
  <c r="G65" i="1" s="1"/>
  <c r="I54" i="1"/>
  <c r="H56" i="1"/>
  <c r="H58" i="1" s="1"/>
  <c r="H60" i="1" s="1"/>
  <c r="H63" i="1" s="1"/>
  <c r="H65" i="1" s="1"/>
  <c r="I55" i="1"/>
  <c r="F56" i="1" s="1"/>
  <c r="I52" i="1"/>
  <c r="I51" i="1"/>
  <c r="I61" i="1"/>
  <c r="I56" i="1" l="1"/>
  <c r="F58" i="1"/>
  <c r="I57" i="1"/>
  <c r="I58" i="1" l="1"/>
  <c r="F60" i="1"/>
  <c r="I60" i="1" l="1"/>
  <c r="F63" i="1"/>
  <c r="I62" i="1"/>
  <c r="I64" i="1" l="1"/>
  <c r="I63" i="1"/>
  <c r="I67" i="1" s="1"/>
  <c r="I68" i="1" l="1"/>
  <c r="I69" i="1" s="1"/>
  <c r="I65" i="1"/>
  <c r="I9" i="1" l="1"/>
  <c r="F65" i="1"/>
</calcChain>
</file>

<file path=xl/sharedStrings.xml><?xml version="1.0" encoding="utf-8"?>
<sst xmlns="http://schemas.openxmlformats.org/spreadsheetml/2006/main" count="139" uniqueCount="111">
  <si>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</si>
  <si>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</si>
  <si>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</si>
  <si>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</si>
  <si>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</si>
  <si>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</si>
  <si>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</si>
  <si>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Darbo užmokestis</t>
  </si>
  <si>
    <t>Mechanizmai</t>
  </si>
  <si>
    <t>Statinys:</t>
  </si>
  <si>
    <t>Žiniaraštis:</t>
  </si>
  <si>
    <t>Statinių grupė:</t>
  </si>
  <si>
    <t>Iš viso:</t>
  </si>
  <si>
    <t>Medžiagos, įrenginiai</t>
  </si>
  <si>
    <t>Sudaryta 2025.10 kainų lygiu.</t>
  </si>
  <si>
    <t>KTU Preliminarioms sutartims 2025</t>
  </si>
  <si>
    <t>Bendrastatybiniai darbai</t>
  </si>
  <si>
    <t>Tvarkomieji paveldosaugos darbai</t>
  </si>
  <si>
    <t>A5-31-1</t>
  </si>
  <si>
    <t>Durų apvadų nuėmimas (iš vienos angos pusės)</t>
  </si>
  <si>
    <t>anga</t>
  </si>
  <si>
    <t>A5-32-1</t>
  </si>
  <si>
    <t>Durų varčios nuėmimas</t>
  </si>
  <si>
    <t>vnt.</t>
  </si>
  <si>
    <t>A5-33-1</t>
  </si>
  <si>
    <t>Lango rėmo nuėmimas</t>
  </si>
  <si>
    <t>A5-34-1</t>
  </si>
  <si>
    <t>Įstiklinto lango rėmo nuėmimas</t>
  </si>
  <si>
    <t>A5-183-1</t>
  </si>
  <si>
    <t>Durų ąžuolinės staktos (mūro sienoje) restauravimas, kai angos plotas iki 3.5 kv.m</t>
  </si>
  <si>
    <t>A5-184-1</t>
  </si>
  <si>
    <t>Durų ąžuolinės staktos (medinėje sienoje) restauravimas, kai angos plotas iki 3.5 kv.m</t>
  </si>
  <si>
    <t>A5-185-1</t>
  </si>
  <si>
    <t>Langų ąžuolinių staktų (mūro sienose) restauravimas, kai angos plotas iki 3.5 kv.m</t>
  </si>
  <si>
    <t>A5-190-1</t>
  </si>
  <si>
    <t>Filinginių durų vidutinio sudėtingumo restauravimas</t>
  </si>
  <si>
    <t>A5-431-1</t>
  </si>
  <si>
    <t>Medienos paviršiaus mechaninis valymas</t>
  </si>
  <si>
    <t>dm2</t>
  </si>
  <si>
    <t>A5-433-1</t>
  </si>
  <si>
    <t>Dažų sluoksnio pašalinimas</t>
  </si>
  <si>
    <t>A5-439-1</t>
  </si>
  <si>
    <t>Medienos tvirtinimas polimerinėmis medžiagomis</t>
  </si>
  <si>
    <t>A5-80-1</t>
  </si>
  <si>
    <t>Grindų iki 5 kv.m vienoje vietoje perklojimas, pridedant iki 5% nauju lentų</t>
  </si>
  <si>
    <t>m2</t>
  </si>
  <si>
    <t>A5-96-1</t>
  </si>
  <si>
    <t>Lentinių grindų sustūmimas, įspraudžiant į plyšius įvores</t>
  </si>
  <si>
    <t>A5-97-1</t>
  </si>
  <si>
    <t>Grindų lentų pakeitimas</t>
  </si>
  <si>
    <t>m</t>
  </si>
  <si>
    <t>A5-98-1</t>
  </si>
  <si>
    <t>Grindjuosčių nuėmimas</t>
  </si>
  <si>
    <t>A5-99-1</t>
  </si>
  <si>
    <t>Grindjuosčių atkūrimas</t>
  </si>
  <si>
    <t>A15-17</t>
  </si>
  <si>
    <t>Skydinio parketo restauravimas, pridedant iki 30% naujos medžiagos ir perklijuojant iki 60% ploto. Kai restauruojamas skydinis parketas su nesudėtingu, tiesialinijiniu piešiniu (skydai sudėti "eglutė","special"tipo kvadratais ir pan.)</t>
  </si>
  <si>
    <t>A15-163</t>
  </si>
  <si>
    <t>Sudėtinga parketo lentelių danga, jas klijuojant ir prikalant, kai 1kv.m telpa iki 100 lentelių</t>
  </si>
  <si>
    <t>A15-164</t>
  </si>
  <si>
    <t>Seno, daug kartų lakuoto, apleisto ir sunkiai valomo parketo šlifavimas</t>
  </si>
  <si>
    <t>A8-3</t>
  </si>
  <si>
    <t>Lubų medinių paviršių tinko restauravimas arba atkūrimas</t>
  </si>
  <si>
    <t>A8-8</t>
  </si>
  <si>
    <t>Mūrinių sienų lygaus tinko restauravimas arba atkūrimas</t>
  </si>
  <si>
    <t>A8-10</t>
  </si>
  <si>
    <t>Lubų tinko restauravimas arba atkūrimas</t>
  </si>
  <si>
    <t>A8-12</t>
  </si>
  <si>
    <t>Angokraščių mūrinių paviršių tinko restauravimas arba atkūrimas</t>
  </si>
  <si>
    <t>A10-1</t>
  </si>
  <si>
    <t>Nuvalytų ir pertrintų arba naujai nutinkuotų vidaus sienų dažymas kalkėmis ( 1 kart.)</t>
  </si>
  <si>
    <t>A10-9</t>
  </si>
  <si>
    <t>Kiekvienam kitam dažymo kartui prie A10-1 pridedama</t>
  </si>
  <si>
    <t>A10-58</t>
  </si>
  <si>
    <t>Geras langų ar medinių traukių aliejinis dažymas (2 kartus)</t>
  </si>
  <si>
    <t>A10-127</t>
  </si>
  <si>
    <t>Medinių traukių aukštos kokybės dažymas polivinilacetatiniais dažais, nuvalant iki 10% senų dažų</t>
  </si>
  <si>
    <t>A10-128</t>
  </si>
  <si>
    <t>Medinių durų aukštos kokybės dažymas polivinilacetatiniais dažais, nuvalant iki 10% senų dažų</t>
  </si>
  <si>
    <t>A10-70</t>
  </si>
  <si>
    <t>Grotų arba rėmų dažymas švino suriku (prieš tai glaistant)</t>
  </si>
  <si>
    <t>A10-74</t>
  </si>
  <si>
    <t>Grotų arba rėmų paviršiaus, padengto suriku, dažymas grafitu (aliejiniais dažais)</t>
  </si>
  <si>
    <t>Skyrius Durys , langai</t>
  </si>
  <si>
    <t>Iš viso už skyrių Durys , langai</t>
  </si>
  <si>
    <t>Skyrius Grindys</t>
  </si>
  <si>
    <t>Iš viso už skyrių Grindys</t>
  </si>
  <si>
    <t>Skyrius Lubos ir sienos</t>
  </si>
  <si>
    <t>Iš viso už skyrių Lubos ir sienos</t>
  </si>
  <si>
    <t>Iš viso #1</t>
  </si>
  <si>
    <t>Kiti darbo užmokesčio priskaitymai</t>
  </si>
  <si>
    <t>Papildomų medžiagų vertė</t>
  </si>
  <si>
    <t>Papildomų mechanizmų vertė</t>
  </si>
  <si>
    <t>Soc. draudimas</t>
  </si>
  <si>
    <t>Iš viso #2 (išlaidos statinio statybos darbams)</t>
  </si>
  <si>
    <t>Statybvietės išlaidos</t>
  </si>
  <si>
    <t>Iš viso #3 (tiesioginės išlaidos)</t>
  </si>
  <si>
    <t>Indeksas</t>
  </si>
  <si>
    <t>Po indeksacijos iš viso</t>
  </si>
  <si>
    <t>Pridėtinės išlaidos</t>
  </si>
  <si>
    <t>Pelnas</t>
  </si>
  <si>
    <t>Iš viso #4 (su netiesioginėmis išlaidomis)</t>
  </si>
  <si>
    <t>PVM</t>
  </si>
  <si>
    <t>Iš viso #5 (kaina su PVM)</t>
  </si>
  <si>
    <t>Sudarė:</t>
  </si>
  <si>
    <t xml:space="preserve">L o k a l i n ė  s ą m a t a N r. </t>
  </si>
  <si>
    <t>Rangovo taikomas koeficientas</t>
  </si>
  <si>
    <t>Darbų kaina  be PVM pritaikius koeficientą</t>
  </si>
  <si>
    <t>PVM  21,00%</t>
  </si>
  <si>
    <t>Darbų kaina  su PVM pritaikius koeficientą</t>
  </si>
  <si>
    <t xml:space="preserve">Priedas 6.1.1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</si>
</sst>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\ [$€-1];\-#,##0.00\ [$€-1]"/>
    <numFmt numFmtId="166" formatCode="0.0%"/>
    <numFmt numFmtId="167" formatCode="_-* #,##0.00\ [$€-427]_-;\-* #,##0.00\ [$€-427]_-;_-* &quot;-&quot;??\ [$€-427]_-;_-@_-"/>
  </numFmts>
  <fonts count="16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color indexed="12"/>
      <name val="Arial"/>
      <family val="2"/>
      <charset val="186"/>
    </font>
    <font>
      <sz val="8"/>
      <color indexed="1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theme="0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8"/>
      <name val="Arial"/>
      <family val="2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Continuous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6" fontId="8" fillId="2" borderId="5" xfId="0" applyNumberFormat="1" applyFont="1" applyFill="1" applyBorder="1"/>
    <xf numFmtId="10" fontId="8" fillId="2" borderId="5" xfId="0" applyNumberFormat="1" applyFont="1" applyFill="1" applyBorder="1"/>
    <xf numFmtId="2" fontId="9" fillId="0" borderId="5" xfId="0" applyNumberFormat="1" applyFont="1" applyBorder="1"/>
    <xf numFmtId="9" fontId="8" fillId="2" borderId="5" xfId="0" applyNumberFormat="1" applyFont="1" applyFill="1" applyBorder="1"/>
    <xf numFmtId="0" fontId="2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1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165" fontId="5" fillId="0" borderId="5" xfId="0" applyNumberFormat="1" applyFont="1" applyBorder="1"/>
    <xf numFmtId="2" fontId="11" fillId="0" borderId="4" xfId="0" applyNumberFormat="1" applyFont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top"/>
    </xf>
    <xf numFmtId="0" fontId="6" fillId="0" borderId="6" xfId="0" applyFont="1" applyBorder="1"/>
    <xf numFmtId="165" fontId="5" fillId="0" borderId="8" xfId="0" applyNumberFormat="1" applyFont="1" applyBorder="1"/>
    <xf numFmtId="0" fontId="5" fillId="0" borderId="0" xfId="0" applyFont="1"/>
    <xf numFmtId="2" fontId="12" fillId="0" borderId="5" xfId="0" applyNumberFormat="1" applyFont="1" applyBorder="1"/>
    <xf numFmtId="0" fontId="6" fillId="0" borderId="6" xfId="0" applyFont="1" applyBorder="1" applyAlignment="1">
      <alignment horizontal="left"/>
    </xf>
    <xf numFmtId="0" fontId="5" fillId="0" borderId="6" xfId="0" applyFont="1" applyBorder="1"/>
    <xf numFmtId="165" fontId="5" fillId="0" borderId="5" xfId="1" applyNumberFormat="1" applyFont="1" applyBorder="1"/>
    <xf numFmtId="9" fontId="6" fillId="0" borderId="6" xfId="0" applyNumberFormat="1" applyFont="1" applyBorder="1" applyAlignment="1">
      <alignment horizontal="left"/>
    </xf>
    <xf numFmtId="165" fontId="5" fillId="0" borderId="8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9" fontId="8" fillId="0" borderId="0" xfId="0" applyNumberFormat="1" applyFont="1"/>
    <xf numFmtId="165" fontId="4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2" fontId="12" fillId="0" borderId="7" xfId="0" applyNumberFormat="1" applyFont="1" applyBorder="1"/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3" borderId="2" xfId="0" applyFont="1" applyFill="1" applyBorder="1"/>
    <xf numFmtId="167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9" xfId="0" applyFont="1" applyBorder="1" applyAlignment="1">
      <alignment horizontal="left" vertical="top" wrapText="1"/>
    </xf>
    <xf numFmtId="0" fontId="0" fillId="0" borderId="9" xfId="0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99"/>
  <sheetViews>
    <sheetView tabSelected="1" zoomScaleNormal="100" workbookViewId="0">
      <pane ySplit="11" topLeftCell="A53" activePane="bottomLeft" state="frozenSplit"/>
      <selection pane="bottomLeft" activeCell="G1" sqref="G1"/>
    </sheetView>
  </sheetViews>
  <sheetFormatPr defaultRowHeight="14.4" x14ac:dyDescent="0.3"/>
  <cols>
    <col min="1" max="1" width="5.6640625" customWidth="1"/>
    <col min="2" max="2" width="8.77734375" customWidth="1"/>
    <col min="3" max="3" width="31.6640625" customWidth="1"/>
    <col min="4" max="4" width="5.88671875" customWidth="1"/>
    <col min="5" max="5" width="8" customWidth="1"/>
    <col min="6" max="6" width="8.5546875" bestFit="1" customWidth="1"/>
    <col min="7" max="7" width="8.77734375" bestFit="1" customWidth="1"/>
    <col min="8" max="8" width="8.88671875" bestFit="1" customWidth="1"/>
    <col min="9" max="9" width="7.5546875" bestFit="1" customWidth="1"/>
    <col min="10" max="10" width="0" hidden="1" customWidth="1"/>
    <col min="54" max="54" width="45.5546875" style="46" hidden="1" customWidth="1"/>
    <col min="55" max="55" width="75.88671875" hidden="1" customWidth="1"/>
  </cols>
  <sheetData>
    <row r="1" spans="1:55" x14ac:dyDescent="0.3">
      <c r="A1" s="1" t="s">
        <v>105</v>
      </c>
      <c r="B1" s="2"/>
      <c r="C1" s="2"/>
      <c r="D1" s="2"/>
      <c r="E1" s="2"/>
      <c r="F1" s="2"/>
      <c r="G1" s="4" t="s">
        <v>110</v>
      </c>
      <c r="H1" s="2"/>
      <c r="I1" s="2"/>
      <c r="J1" s="20"/>
      <c r="K1" s="20"/>
      <c r="L1" s="20"/>
      <c r="M1" s="20"/>
    </row>
    <row r="2" spans="1:55" x14ac:dyDescent="0.3">
      <c r="A2" s="3"/>
      <c r="B2" s="4"/>
      <c r="C2" s="4"/>
      <c r="D2" s="4"/>
      <c r="E2" s="4"/>
      <c r="F2" s="4"/>
      <c r="G2" s="4"/>
      <c r="H2" s="4"/>
      <c r="I2" s="4"/>
      <c r="J2" s="20"/>
      <c r="K2" s="20"/>
      <c r="L2" s="20"/>
      <c r="M2" s="20"/>
    </row>
    <row r="3" spans="1:55" x14ac:dyDescent="0.3">
      <c r="A3" s="5" t="s">
        <v>14</v>
      </c>
      <c r="B3" s="2"/>
      <c r="C3" s="2"/>
      <c r="D3" s="2"/>
      <c r="E3" s="2"/>
      <c r="F3" s="2"/>
      <c r="G3" s="2"/>
      <c r="H3" s="2"/>
      <c r="I3" s="2"/>
      <c r="J3" s="20"/>
      <c r="K3" s="20"/>
      <c r="L3" s="20"/>
      <c r="M3" s="20"/>
    </row>
    <row r="4" spans="1:55" x14ac:dyDescent="0.3">
      <c r="A4" s="5"/>
      <c r="B4" s="2"/>
      <c r="C4" s="2"/>
      <c r="D4" s="2"/>
      <c r="E4" s="2"/>
      <c r="F4" s="2"/>
      <c r="G4" s="2"/>
      <c r="H4" s="2"/>
      <c r="I4" s="2"/>
      <c r="J4" s="20"/>
      <c r="K4" s="20"/>
      <c r="L4" s="20"/>
      <c r="M4" s="20"/>
    </row>
    <row r="5" spans="1:55" x14ac:dyDescent="0.3">
      <c r="A5" s="5"/>
      <c r="B5" s="2"/>
      <c r="C5" s="2"/>
      <c r="D5" s="2"/>
      <c r="E5" s="2"/>
      <c r="F5" s="2"/>
      <c r="G5" s="2"/>
      <c r="H5" s="2"/>
      <c r="I5" s="2"/>
      <c r="J5" s="20"/>
      <c r="K5" s="20"/>
      <c r="L5" s="20"/>
      <c r="M5" s="20"/>
    </row>
    <row r="6" spans="1:55" x14ac:dyDescent="0.3">
      <c r="A6" s="62" t="s">
        <v>11</v>
      </c>
      <c r="B6" s="62"/>
      <c r="C6" s="61" t="s">
        <v>17</v>
      </c>
      <c r="D6" s="61"/>
      <c r="E6" s="61"/>
      <c r="F6" s="61"/>
      <c r="G6" s="61"/>
      <c r="H6" s="61"/>
      <c r="I6" s="61"/>
      <c r="J6" s="14"/>
      <c r="K6" s="20"/>
      <c r="L6" s="20"/>
      <c r="M6" s="20"/>
      <c r="BC6" s="15" t="s">
        <v>15</v>
      </c>
    </row>
    <row r="7" spans="1:55" x14ac:dyDescent="0.3">
      <c r="A7" s="62" t="s">
        <v>9</v>
      </c>
      <c r="B7" s="62"/>
      <c r="C7" s="61" t="s">
        <v>17</v>
      </c>
      <c r="D7" s="61"/>
      <c r="E7" s="61"/>
      <c r="F7" s="61"/>
      <c r="G7" s="61"/>
      <c r="H7" s="61"/>
      <c r="I7" s="61"/>
      <c r="J7" s="20"/>
      <c r="K7" s="20"/>
      <c r="L7" s="20"/>
      <c r="M7" s="20"/>
      <c r="BC7" s="15" t="s">
        <v>16</v>
      </c>
    </row>
    <row r="8" spans="1:55" x14ac:dyDescent="0.3">
      <c r="A8" s="62" t="s">
        <v>10</v>
      </c>
      <c r="B8" s="62"/>
      <c r="C8" s="61" t="s">
        <v>17</v>
      </c>
      <c r="D8" s="61"/>
      <c r="E8" s="61"/>
      <c r="F8" s="61"/>
      <c r="G8" s="61"/>
      <c r="H8" s="61"/>
      <c r="I8" s="61"/>
      <c r="J8" s="20"/>
      <c r="K8" s="20"/>
      <c r="L8" s="20"/>
      <c r="M8" s="20"/>
      <c r="BC8" s="15" t="s">
        <v>17</v>
      </c>
    </row>
    <row r="9" spans="1:55" x14ac:dyDescent="0.3">
      <c r="A9" s="5"/>
      <c r="B9" s="2"/>
      <c r="C9" s="2"/>
      <c r="D9" s="2"/>
      <c r="E9" s="2"/>
      <c r="F9" s="2"/>
      <c r="G9" s="2"/>
      <c r="H9" s="6" t="s">
        <v>12</v>
      </c>
      <c r="I9" s="45">
        <f ca="1">I65</f>
        <v>2519.52</v>
      </c>
      <c r="J9" s="20"/>
      <c r="K9" s="20"/>
      <c r="L9" s="20"/>
      <c r="M9" s="20"/>
    </row>
    <row r="10" spans="1:55" x14ac:dyDescent="0.3">
      <c r="A10" s="63" t="s">
        <v>3</v>
      </c>
      <c r="B10" s="65" t="s">
        <v>4</v>
      </c>
      <c r="C10" s="65" t="s">
        <v>6</v>
      </c>
      <c r="D10" s="66" t="s">
        <v>5</v>
      </c>
      <c r="E10" s="68" t="s">
        <v>0</v>
      </c>
      <c r="F10" s="7" t="s">
        <v>1</v>
      </c>
      <c r="G10" s="7"/>
      <c r="H10" s="7"/>
      <c r="I10" s="7"/>
      <c r="J10" s="20"/>
      <c r="K10" s="20"/>
      <c r="L10" s="20"/>
      <c r="M10" s="20"/>
    </row>
    <row r="11" spans="1:55" ht="20.399999999999999" x14ac:dyDescent="0.3">
      <c r="A11" s="64"/>
      <c r="B11" s="65"/>
      <c r="C11" s="65"/>
      <c r="D11" s="67"/>
      <c r="E11" s="68"/>
      <c r="F11" s="8" t="s">
        <v>7</v>
      </c>
      <c r="G11" s="8" t="s">
        <v>13</v>
      </c>
      <c r="H11" s="8" t="s">
        <v>8</v>
      </c>
      <c r="I11" s="8" t="s">
        <v>2</v>
      </c>
      <c r="J11" s="20"/>
      <c r="K11" s="20"/>
      <c r="L11" s="20"/>
      <c r="M11" s="20"/>
    </row>
    <row r="12" spans="1:55" x14ac:dyDescent="0.3">
      <c r="A12" s="9"/>
      <c r="B12" s="10"/>
      <c r="C12" s="59" t="str">
        <f>BB12</f>
        <v>Skyrius Durys , langai</v>
      </c>
      <c r="D12" s="60"/>
      <c r="E12" s="60"/>
      <c r="F12" s="47"/>
      <c r="G12" s="47"/>
      <c r="H12" s="47"/>
      <c r="I12" s="47"/>
      <c r="J12" s="20"/>
      <c r="K12" s="20"/>
      <c r="L12" s="20"/>
      <c r="M12" s="20"/>
      <c r="BB12" s="46" t="s">
        <v>83</v>
      </c>
    </row>
    <row r="13" spans="1:55" ht="20.399999999999999" x14ac:dyDescent="0.3">
      <c r="A13" s="9">
        <v>1</v>
      </c>
      <c r="B13" s="10" t="s">
        <v>18</v>
      </c>
      <c r="C13" s="11" t="s">
        <v>19</v>
      </c>
      <c r="D13" s="10" t="s">
        <v>20</v>
      </c>
      <c r="E13" s="12">
        <v>1</v>
      </c>
      <c r="F13" s="13">
        <v>2.36</v>
      </c>
      <c r="G13" s="13">
        <v>0</v>
      </c>
      <c r="H13" s="13">
        <v>0</v>
      </c>
      <c r="I13" s="13">
        <f t="shared" ref="I13:I23" si="0">SUM(F13+G13+H13)</f>
        <v>2.36</v>
      </c>
      <c r="J13" s="20">
        <v>0</v>
      </c>
      <c r="K13" s="20"/>
      <c r="L13" s="20"/>
      <c r="M13" s="20"/>
    </row>
    <row r="14" spans="1:55" x14ac:dyDescent="0.3">
      <c r="A14" s="9">
        <v>2</v>
      </c>
      <c r="B14" s="10" t="s">
        <v>21</v>
      </c>
      <c r="C14" s="11" t="s">
        <v>22</v>
      </c>
      <c r="D14" s="10" t="s">
        <v>23</v>
      </c>
      <c r="E14" s="12">
        <v>1</v>
      </c>
      <c r="F14" s="13">
        <v>4.58</v>
      </c>
      <c r="G14" s="13">
        <v>0</v>
      </c>
      <c r="H14" s="13">
        <v>0</v>
      </c>
      <c r="I14" s="13">
        <f t="shared" si="0"/>
        <v>4.58</v>
      </c>
      <c r="J14" s="20">
        <v>0</v>
      </c>
      <c r="K14" s="20"/>
      <c r="L14" s="20"/>
      <c r="M14" s="20"/>
    </row>
    <row r="15" spans="1:55" x14ac:dyDescent="0.3">
      <c r="A15" s="9">
        <v>3</v>
      </c>
      <c r="B15" s="10" t="s">
        <v>24</v>
      </c>
      <c r="C15" s="11" t="s">
        <v>25</v>
      </c>
      <c r="D15" s="10" t="s">
        <v>23</v>
      </c>
      <c r="E15" s="12">
        <v>1</v>
      </c>
      <c r="F15" s="13">
        <v>2.36</v>
      </c>
      <c r="G15" s="13">
        <v>0</v>
      </c>
      <c r="H15" s="13">
        <v>0</v>
      </c>
      <c r="I15" s="13">
        <f t="shared" si="0"/>
        <v>2.36</v>
      </c>
      <c r="J15" s="20">
        <v>0</v>
      </c>
      <c r="K15" s="20"/>
      <c r="L15" s="20"/>
      <c r="M15" s="20"/>
    </row>
    <row r="16" spans="1:55" x14ac:dyDescent="0.3">
      <c r="A16" s="9">
        <v>4</v>
      </c>
      <c r="B16" s="10" t="s">
        <v>26</v>
      </c>
      <c r="C16" s="11" t="s">
        <v>27</v>
      </c>
      <c r="D16" s="10" t="s">
        <v>23</v>
      </c>
      <c r="E16" s="12">
        <v>1</v>
      </c>
      <c r="F16" s="13">
        <v>3.89</v>
      </c>
      <c r="G16" s="13">
        <v>0</v>
      </c>
      <c r="H16" s="13">
        <v>0</v>
      </c>
      <c r="I16" s="13">
        <f t="shared" si="0"/>
        <v>3.89</v>
      </c>
      <c r="J16" s="20">
        <v>0</v>
      </c>
      <c r="K16" s="20"/>
      <c r="L16" s="20"/>
      <c r="M16" s="20"/>
    </row>
    <row r="17" spans="1:54" ht="20.399999999999999" x14ac:dyDescent="0.3">
      <c r="A17" s="9">
        <v>5</v>
      </c>
      <c r="B17" s="10" t="s">
        <v>28</v>
      </c>
      <c r="C17" s="11" t="s">
        <v>29</v>
      </c>
      <c r="D17" s="10" t="s">
        <v>23</v>
      </c>
      <c r="E17" s="12">
        <v>1</v>
      </c>
      <c r="F17" s="13">
        <v>183.37</v>
      </c>
      <c r="G17" s="13">
        <v>11.21</v>
      </c>
      <c r="H17" s="13">
        <v>4.38</v>
      </c>
      <c r="I17" s="13">
        <f t="shared" si="0"/>
        <v>198.96</v>
      </c>
      <c r="J17" s="20">
        <v>0</v>
      </c>
      <c r="K17" s="20"/>
      <c r="L17" s="20"/>
      <c r="M17" s="20"/>
    </row>
    <row r="18" spans="1:54" ht="20.399999999999999" x14ac:dyDescent="0.3">
      <c r="A18" s="9">
        <v>6</v>
      </c>
      <c r="B18" s="10" t="s">
        <v>30</v>
      </c>
      <c r="C18" s="11" t="s">
        <v>31</v>
      </c>
      <c r="D18" s="10" t="s">
        <v>23</v>
      </c>
      <c r="E18" s="12">
        <v>1</v>
      </c>
      <c r="F18" s="13">
        <v>241.72</v>
      </c>
      <c r="G18" s="13">
        <v>14.43</v>
      </c>
      <c r="H18" s="13">
        <v>5.77</v>
      </c>
      <c r="I18" s="13">
        <f t="shared" si="0"/>
        <v>261.91999999999996</v>
      </c>
      <c r="J18" s="20">
        <v>0</v>
      </c>
      <c r="K18" s="20"/>
      <c r="L18" s="20"/>
      <c r="M18" s="20"/>
    </row>
    <row r="19" spans="1:54" ht="20.399999999999999" x14ac:dyDescent="0.3">
      <c r="A19" s="9">
        <v>7</v>
      </c>
      <c r="B19" s="10" t="s">
        <v>32</v>
      </c>
      <c r="C19" s="11" t="s">
        <v>33</v>
      </c>
      <c r="D19" s="10" t="s">
        <v>23</v>
      </c>
      <c r="E19" s="12">
        <v>1</v>
      </c>
      <c r="F19" s="13">
        <v>216.71</v>
      </c>
      <c r="G19" s="13">
        <v>11.75</v>
      </c>
      <c r="H19" s="13">
        <v>5.17</v>
      </c>
      <c r="I19" s="13">
        <f t="shared" si="0"/>
        <v>233.63</v>
      </c>
      <c r="J19" s="20">
        <v>0</v>
      </c>
      <c r="K19" s="20"/>
      <c r="L19" s="20"/>
      <c r="M19" s="20"/>
    </row>
    <row r="20" spans="1:54" ht="20.399999999999999" x14ac:dyDescent="0.3">
      <c r="A20" s="9">
        <v>8</v>
      </c>
      <c r="B20" s="10" t="s">
        <v>34</v>
      </c>
      <c r="C20" s="11" t="s">
        <v>35</v>
      </c>
      <c r="D20" s="10" t="s">
        <v>23</v>
      </c>
      <c r="E20" s="12">
        <v>1</v>
      </c>
      <c r="F20" s="13">
        <v>128.38999999999999</v>
      </c>
      <c r="G20" s="13">
        <v>7.76</v>
      </c>
      <c r="H20" s="13">
        <v>0</v>
      </c>
      <c r="I20" s="13">
        <f t="shared" si="0"/>
        <v>136.14999999999998</v>
      </c>
      <c r="J20" s="20">
        <v>0</v>
      </c>
      <c r="K20" s="20"/>
      <c r="L20" s="20"/>
      <c r="M20" s="20"/>
    </row>
    <row r="21" spans="1:54" x14ac:dyDescent="0.3">
      <c r="A21" s="9">
        <v>9</v>
      </c>
      <c r="B21" s="10" t="s">
        <v>36</v>
      </c>
      <c r="C21" s="11" t="s">
        <v>37</v>
      </c>
      <c r="D21" s="10" t="s">
        <v>38</v>
      </c>
      <c r="E21" s="12">
        <v>1</v>
      </c>
      <c r="F21" s="13">
        <v>4.22</v>
      </c>
      <c r="G21" s="13">
        <v>0</v>
      </c>
      <c r="H21" s="13">
        <v>0.08</v>
      </c>
      <c r="I21" s="13">
        <f t="shared" si="0"/>
        <v>4.3</v>
      </c>
      <c r="J21" s="20">
        <v>0</v>
      </c>
      <c r="K21" s="20"/>
      <c r="L21" s="20"/>
      <c r="M21" s="20"/>
    </row>
    <row r="22" spans="1:54" x14ac:dyDescent="0.3">
      <c r="A22" s="9">
        <v>10</v>
      </c>
      <c r="B22" s="10" t="s">
        <v>39</v>
      </c>
      <c r="C22" s="11" t="s">
        <v>40</v>
      </c>
      <c r="D22" s="10" t="s">
        <v>38</v>
      </c>
      <c r="E22" s="12">
        <v>1</v>
      </c>
      <c r="F22" s="13">
        <v>12.74</v>
      </c>
      <c r="G22" s="13">
        <v>0</v>
      </c>
      <c r="H22" s="13">
        <v>0</v>
      </c>
      <c r="I22" s="13">
        <f t="shared" si="0"/>
        <v>12.74</v>
      </c>
      <c r="J22" s="20">
        <v>0</v>
      </c>
      <c r="K22" s="20"/>
      <c r="L22" s="20"/>
      <c r="M22" s="20"/>
    </row>
    <row r="23" spans="1:54" ht="20.399999999999999" x14ac:dyDescent="0.3">
      <c r="A23" s="9">
        <v>11</v>
      </c>
      <c r="B23" s="10" t="s">
        <v>41</v>
      </c>
      <c r="C23" s="11" t="s">
        <v>42</v>
      </c>
      <c r="D23" s="10" t="s">
        <v>38</v>
      </c>
      <c r="E23" s="12">
        <v>1</v>
      </c>
      <c r="F23" s="13">
        <v>3.75</v>
      </c>
      <c r="G23" s="13">
        <v>0</v>
      </c>
      <c r="H23" s="13">
        <v>0.04</v>
      </c>
      <c r="I23" s="13">
        <f t="shared" si="0"/>
        <v>3.79</v>
      </c>
      <c r="J23" s="20">
        <v>0</v>
      </c>
      <c r="K23" s="20"/>
      <c r="L23" s="20"/>
      <c r="M23" s="20"/>
    </row>
    <row r="24" spans="1:54" x14ac:dyDescent="0.3">
      <c r="A24" s="9"/>
      <c r="B24" s="10"/>
      <c r="C24" s="57" t="str">
        <f>BB24</f>
        <v>Iš viso už skyrių Durys , langai</v>
      </c>
      <c r="D24" s="58"/>
      <c r="E24" s="58"/>
      <c r="F24" s="47" t="str">
        <f>TEXT(SUM(F12:F23),"# ##0,00")</f>
        <v>804,09</v>
      </c>
      <c r="G24" s="47" t="str">
        <f>TEXT(SUM(G12:G23),"# ##0,00")</f>
        <v>45,15</v>
      </c>
      <c r="H24" s="47" t="str">
        <f>TEXT(SUM(H12:H23),"# ##0,00")</f>
        <v>15,44</v>
      </c>
      <c r="I24" s="47" t="str">
        <f>TEXT(SUM(I12:I23),"# ##0,00")</f>
        <v>864,68</v>
      </c>
      <c r="J24" s="20"/>
      <c r="K24" s="20"/>
      <c r="L24" s="20"/>
      <c r="M24" s="20"/>
      <c r="BB24" s="46" t="s">
        <v>84</v>
      </c>
    </row>
    <row r="25" spans="1:54" x14ac:dyDescent="0.3">
      <c r="A25" s="9"/>
      <c r="B25" s="10"/>
      <c r="C25" s="11"/>
      <c r="D25" s="10"/>
      <c r="E25" s="12"/>
      <c r="F25" s="13"/>
      <c r="G25" s="13"/>
      <c r="H25" s="13"/>
      <c r="I25" s="13"/>
      <c r="J25" s="20"/>
      <c r="K25" s="20"/>
      <c r="L25" s="20"/>
      <c r="M25" s="20"/>
    </row>
    <row r="26" spans="1:54" x14ac:dyDescent="0.3">
      <c r="A26" s="9"/>
      <c r="B26" s="10"/>
      <c r="C26" s="57" t="str">
        <f>BB26</f>
        <v>Skyrius Grindys</v>
      </c>
      <c r="D26" s="58"/>
      <c r="E26" s="58"/>
      <c r="F26" s="47"/>
      <c r="G26" s="47"/>
      <c r="H26" s="47"/>
      <c r="I26" s="47"/>
      <c r="J26" s="20"/>
      <c r="K26" s="20"/>
      <c r="L26" s="20"/>
      <c r="M26" s="20"/>
      <c r="BB26" s="46" t="s">
        <v>85</v>
      </c>
    </row>
    <row r="27" spans="1:54" ht="20.399999999999999" x14ac:dyDescent="0.3">
      <c r="A27" s="9">
        <v>12</v>
      </c>
      <c r="B27" s="10" t="s">
        <v>43</v>
      </c>
      <c r="C27" s="11" t="s">
        <v>44</v>
      </c>
      <c r="D27" s="10" t="s">
        <v>45</v>
      </c>
      <c r="E27" s="12">
        <v>1</v>
      </c>
      <c r="F27" s="13">
        <v>28.18</v>
      </c>
      <c r="G27" s="13">
        <v>1.77</v>
      </c>
      <c r="H27" s="13">
        <v>0</v>
      </c>
      <c r="I27" s="13">
        <f t="shared" ref="I27:I34" si="1">SUM(F27+G27+H27)</f>
        <v>29.95</v>
      </c>
      <c r="J27" s="20">
        <v>0</v>
      </c>
      <c r="K27" s="20"/>
      <c r="L27" s="20"/>
      <c r="M27" s="20"/>
    </row>
    <row r="28" spans="1:54" ht="20.399999999999999" x14ac:dyDescent="0.3">
      <c r="A28" s="9">
        <v>13</v>
      </c>
      <c r="B28" s="10" t="s">
        <v>46</v>
      </c>
      <c r="C28" s="11" t="s">
        <v>47</v>
      </c>
      <c r="D28" s="10" t="s">
        <v>45</v>
      </c>
      <c r="E28" s="12">
        <v>1</v>
      </c>
      <c r="F28" s="13">
        <v>31.14</v>
      </c>
      <c r="G28" s="13">
        <v>1.07</v>
      </c>
      <c r="H28" s="13">
        <v>0</v>
      </c>
      <c r="I28" s="13">
        <f t="shared" si="1"/>
        <v>32.21</v>
      </c>
      <c r="J28" s="20">
        <v>0</v>
      </c>
      <c r="K28" s="20"/>
      <c r="L28" s="20"/>
      <c r="M28" s="20"/>
    </row>
    <row r="29" spans="1:54" x14ac:dyDescent="0.3">
      <c r="A29" s="9">
        <v>14</v>
      </c>
      <c r="B29" s="10" t="s">
        <v>48</v>
      </c>
      <c r="C29" s="11" t="s">
        <v>49</v>
      </c>
      <c r="D29" s="10" t="s">
        <v>50</v>
      </c>
      <c r="E29" s="12">
        <v>1</v>
      </c>
      <c r="F29" s="13">
        <v>25.95</v>
      </c>
      <c r="G29" s="13">
        <v>3.4</v>
      </c>
      <c r="H29" s="13">
        <v>0</v>
      </c>
      <c r="I29" s="13">
        <f t="shared" si="1"/>
        <v>29.349999999999998</v>
      </c>
      <c r="J29" s="20">
        <v>0</v>
      </c>
      <c r="K29" s="20"/>
      <c r="L29" s="20"/>
      <c r="M29" s="20"/>
    </row>
    <row r="30" spans="1:54" x14ac:dyDescent="0.3">
      <c r="A30" s="9">
        <v>15</v>
      </c>
      <c r="B30" s="10" t="s">
        <v>51</v>
      </c>
      <c r="C30" s="11" t="s">
        <v>52</v>
      </c>
      <c r="D30" s="10" t="s">
        <v>50</v>
      </c>
      <c r="E30" s="12">
        <v>1</v>
      </c>
      <c r="F30" s="13">
        <v>0.46</v>
      </c>
      <c r="G30" s="13">
        <v>0</v>
      </c>
      <c r="H30" s="13">
        <v>0</v>
      </c>
      <c r="I30" s="13">
        <f t="shared" si="1"/>
        <v>0.46</v>
      </c>
      <c r="J30" s="20">
        <v>0</v>
      </c>
      <c r="K30" s="20"/>
      <c r="L30" s="20"/>
      <c r="M30" s="20"/>
    </row>
    <row r="31" spans="1:54" x14ac:dyDescent="0.3">
      <c r="A31" s="9">
        <v>16</v>
      </c>
      <c r="B31" s="10" t="s">
        <v>53</v>
      </c>
      <c r="C31" s="11" t="s">
        <v>54</v>
      </c>
      <c r="D31" s="10" t="s">
        <v>50</v>
      </c>
      <c r="E31" s="12">
        <v>1</v>
      </c>
      <c r="F31" s="13">
        <v>1.59</v>
      </c>
      <c r="G31" s="13">
        <v>1.39</v>
      </c>
      <c r="H31" s="13">
        <v>0</v>
      </c>
      <c r="I31" s="13">
        <f t="shared" si="1"/>
        <v>2.98</v>
      </c>
      <c r="J31" s="20">
        <v>0</v>
      </c>
      <c r="K31" s="20"/>
      <c r="L31" s="20"/>
      <c r="M31" s="20"/>
    </row>
    <row r="32" spans="1:54" ht="51" x14ac:dyDescent="0.3">
      <c r="A32" s="9">
        <v>17</v>
      </c>
      <c r="B32" s="10" t="s">
        <v>55</v>
      </c>
      <c r="C32" s="11" t="s">
        <v>56</v>
      </c>
      <c r="D32" s="10" t="s">
        <v>45</v>
      </c>
      <c r="E32" s="12">
        <v>1</v>
      </c>
      <c r="F32" s="13">
        <v>87.5</v>
      </c>
      <c r="G32" s="13">
        <v>4.12</v>
      </c>
      <c r="H32" s="13">
        <v>0</v>
      </c>
      <c r="I32" s="13">
        <f t="shared" si="1"/>
        <v>91.62</v>
      </c>
      <c r="J32" s="20">
        <v>0</v>
      </c>
      <c r="K32" s="20"/>
      <c r="L32" s="20"/>
      <c r="M32" s="20"/>
    </row>
    <row r="33" spans="1:54" ht="20.399999999999999" x14ac:dyDescent="0.3">
      <c r="A33" s="9">
        <v>18</v>
      </c>
      <c r="B33" s="10" t="s">
        <v>57</v>
      </c>
      <c r="C33" s="11" t="s">
        <v>58</v>
      </c>
      <c r="D33" s="10" t="s">
        <v>45</v>
      </c>
      <c r="E33" s="12">
        <v>1</v>
      </c>
      <c r="F33" s="13">
        <v>47.16</v>
      </c>
      <c r="G33" s="13">
        <v>43.66</v>
      </c>
      <c r="H33" s="13">
        <v>0.44</v>
      </c>
      <c r="I33" s="13">
        <f t="shared" si="1"/>
        <v>91.259999999999991</v>
      </c>
      <c r="J33" s="20">
        <v>0</v>
      </c>
      <c r="K33" s="20"/>
      <c r="L33" s="20"/>
      <c r="M33" s="20"/>
    </row>
    <row r="34" spans="1:54" ht="20.399999999999999" x14ac:dyDescent="0.3">
      <c r="A34" s="9">
        <v>19</v>
      </c>
      <c r="B34" s="10" t="s">
        <v>59</v>
      </c>
      <c r="C34" s="11" t="s">
        <v>60</v>
      </c>
      <c r="D34" s="10" t="s">
        <v>45</v>
      </c>
      <c r="E34" s="12">
        <v>1</v>
      </c>
      <c r="F34" s="13">
        <v>6.82</v>
      </c>
      <c r="G34" s="13">
        <v>1.68</v>
      </c>
      <c r="H34" s="13">
        <v>0.48</v>
      </c>
      <c r="I34" s="13">
        <f t="shared" si="1"/>
        <v>8.98</v>
      </c>
      <c r="J34" s="20">
        <v>0</v>
      </c>
      <c r="K34" s="20"/>
      <c r="L34" s="20"/>
      <c r="M34" s="20"/>
    </row>
    <row r="35" spans="1:54" x14ac:dyDescent="0.3">
      <c r="A35" s="9"/>
      <c r="B35" s="10"/>
      <c r="C35" s="57" t="str">
        <f>BB35</f>
        <v>Iš viso už skyrių Grindys</v>
      </c>
      <c r="D35" s="58"/>
      <c r="E35" s="58"/>
      <c r="F35" s="47" t="str">
        <f>TEXT(SUM(F26:F34),"# ##0,00")</f>
        <v>228,80</v>
      </c>
      <c r="G35" s="47" t="str">
        <f>TEXT(SUM(G26:G34),"# ##0,00")</f>
        <v>57,09</v>
      </c>
      <c r="H35" s="47" t="str">
        <f>TEXT(SUM(H26:H34),"# ##0,00")</f>
        <v>0,92</v>
      </c>
      <c r="I35" s="47" t="str">
        <f>TEXT(SUM(I26:I34),"# ##0,00")</f>
        <v>286,81</v>
      </c>
      <c r="J35" s="20"/>
      <c r="K35" s="20"/>
      <c r="L35" s="20"/>
      <c r="M35" s="20"/>
      <c r="BB35" s="46" t="s">
        <v>86</v>
      </c>
    </row>
    <row r="36" spans="1:54" x14ac:dyDescent="0.3">
      <c r="A36" s="9"/>
      <c r="B36" s="10"/>
      <c r="C36" s="11"/>
      <c r="D36" s="10"/>
      <c r="E36" s="12"/>
      <c r="F36" s="13"/>
      <c r="G36" s="13"/>
      <c r="H36" s="13"/>
      <c r="I36" s="13"/>
      <c r="J36" s="20"/>
      <c r="K36" s="20"/>
      <c r="L36" s="20"/>
      <c r="M36" s="20"/>
    </row>
    <row r="37" spans="1:54" x14ac:dyDescent="0.3">
      <c r="A37" s="9"/>
      <c r="B37" s="10"/>
      <c r="C37" s="57" t="str">
        <f>BB37</f>
        <v>Skyrius Lubos ir sienos</v>
      </c>
      <c r="D37" s="58"/>
      <c r="E37" s="58"/>
      <c r="F37" s="47"/>
      <c r="G37" s="47"/>
      <c r="H37" s="47"/>
      <c r="I37" s="47"/>
      <c r="J37" s="20"/>
      <c r="K37" s="20"/>
      <c r="L37" s="20"/>
      <c r="M37" s="20"/>
      <c r="BB37" s="46" t="s">
        <v>87</v>
      </c>
    </row>
    <row r="38" spans="1:54" ht="20.399999999999999" x14ac:dyDescent="0.3">
      <c r="A38" s="9">
        <v>20</v>
      </c>
      <c r="B38" s="10" t="s">
        <v>61</v>
      </c>
      <c r="C38" s="11" t="s">
        <v>62</v>
      </c>
      <c r="D38" s="10" t="s">
        <v>45</v>
      </c>
      <c r="E38" s="12">
        <v>1</v>
      </c>
      <c r="F38" s="13">
        <v>34.11</v>
      </c>
      <c r="G38" s="13">
        <v>6.16</v>
      </c>
      <c r="H38" s="13">
        <v>0.12</v>
      </c>
      <c r="I38" s="13">
        <f t="shared" ref="I38:I48" si="2">SUM(F38+G38+H38)</f>
        <v>40.389999999999993</v>
      </c>
      <c r="J38" s="20">
        <v>0</v>
      </c>
      <c r="K38" s="20"/>
      <c r="L38" s="20"/>
      <c r="M38" s="20"/>
    </row>
    <row r="39" spans="1:54" ht="20.399999999999999" x14ac:dyDescent="0.3">
      <c r="A39" s="9">
        <v>21</v>
      </c>
      <c r="B39" s="10" t="s">
        <v>63</v>
      </c>
      <c r="C39" s="11" t="s">
        <v>64</v>
      </c>
      <c r="D39" s="10" t="s">
        <v>45</v>
      </c>
      <c r="E39" s="12">
        <v>1</v>
      </c>
      <c r="F39" s="13">
        <v>33.369999999999997</v>
      </c>
      <c r="G39" s="13">
        <v>3.2</v>
      </c>
      <c r="H39" s="13">
        <v>0.16</v>
      </c>
      <c r="I39" s="13">
        <f t="shared" si="2"/>
        <v>36.729999999999997</v>
      </c>
      <c r="J39" s="20">
        <v>0</v>
      </c>
      <c r="K39" s="20"/>
      <c r="L39" s="20"/>
      <c r="M39" s="20"/>
    </row>
    <row r="40" spans="1:54" x14ac:dyDescent="0.3">
      <c r="A40" s="9">
        <v>22</v>
      </c>
      <c r="B40" s="10" t="s">
        <v>65</v>
      </c>
      <c r="C40" s="11" t="s">
        <v>66</v>
      </c>
      <c r="D40" s="10" t="s">
        <v>45</v>
      </c>
      <c r="E40" s="12">
        <v>1</v>
      </c>
      <c r="F40" s="13">
        <v>38.56</v>
      </c>
      <c r="G40" s="13">
        <v>3.38</v>
      </c>
      <c r="H40" s="13">
        <v>0.16</v>
      </c>
      <c r="I40" s="13">
        <f t="shared" si="2"/>
        <v>42.1</v>
      </c>
      <c r="J40" s="20">
        <v>0</v>
      </c>
      <c r="K40" s="20"/>
      <c r="L40" s="20"/>
      <c r="M40" s="20"/>
    </row>
    <row r="41" spans="1:54" ht="20.399999999999999" x14ac:dyDescent="0.3">
      <c r="A41" s="9">
        <v>23</v>
      </c>
      <c r="B41" s="10" t="s">
        <v>67</v>
      </c>
      <c r="C41" s="11" t="s">
        <v>68</v>
      </c>
      <c r="D41" s="10" t="s">
        <v>45</v>
      </c>
      <c r="E41" s="12">
        <v>1</v>
      </c>
      <c r="F41" s="13">
        <v>51.91</v>
      </c>
      <c r="G41" s="13">
        <v>4.28</v>
      </c>
      <c r="H41" s="13">
        <v>0.16</v>
      </c>
      <c r="I41" s="13">
        <f t="shared" si="2"/>
        <v>56.349999999999994</v>
      </c>
      <c r="J41" s="20">
        <v>0</v>
      </c>
      <c r="K41" s="20"/>
      <c r="L41" s="20"/>
      <c r="M41" s="20"/>
    </row>
    <row r="42" spans="1:54" ht="20.399999999999999" x14ac:dyDescent="0.3">
      <c r="A42" s="9">
        <v>24</v>
      </c>
      <c r="B42" s="10" t="s">
        <v>69</v>
      </c>
      <c r="C42" s="11" t="s">
        <v>70</v>
      </c>
      <c r="D42" s="10" t="s">
        <v>45</v>
      </c>
      <c r="E42" s="12">
        <v>1</v>
      </c>
      <c r="F42" s="13">
        <v>1.29</v>
      </c>
      <c r="G42" s="13">
        <v>0.09</v>
      </c>
      <c r="H42" s="13">
        <v>0</v>
      </c>
      <c r="I42" s="13">
        <f t="shared" si="2"/>
        <v>1.3800000000000001</v>
      </c>
      <c r="J42" s="20">
        <v>0</v>
      </c>
      <c r="K42" s="20"/>
      <c r="L42" s="20"/>
      <c r="M42" s="20"/>
    </row>
    <row r="43" spans="1:54" ht="20.399999999999999" x14ac:dyDescent="0.3">
      <c r="A43" s="9">
        <v>25</v>
      </c>
      <c r="B43" s="10" t="s">
        <v>71</v>
      </c>
      <c r="C43" s="11" t="s">
        <v>72</v>
      </c>
      <c r="D43" s="10" t="s">
        <v>45</v>
      </c>
      <c r="E43" s="12">
        <v>1</v>
      </c>
      <c r="F43" s="13">
        <v>0.31</v>
      </c>
      <c r="G43" s="13">
        <v>0.08</v>
      </c>
      <c r="H43" s="13">
        <v>0</v>
      </c>
      <c r="I43" s="13">
        <f t="shared" si="2"/>
        <v>0.39</v>
      </c>
      <c r="J43" s="20">
        <v>0</v>
      </c>
      <c r="K43" s="20"/>
      <c r="L43" s="20"/>
      <c r="M43" s="20"/>
    </row>
    <row r="44" spans="1:54" ht="20.399999999999999" x14ac:dyDescent="0.3">
      <c r="A44" s="9">
        <v>26</v>
      </c>
      <c r="B44" s="10" t="s">
        <v>73</v>
      </c>
      <c r="C44" s="11" t="s">
        <v>74</v>
      </c>
      <c r="D44" s="10" t="s">
        <v>45</v>
      </c>
      <c r="E44" s="12">
        <v>1</v>
      </c>
      <c r="F44" s="13">
        <v>17.8</v>
      </c>
      <c r="G44" s="13">
        <v>1.59</v>
      </c>
      <c r="H44" s="13">
        <v>0</v>
      </c>
      <c r="I44" s="13">
        <f t="shared" si="2"/>
        <v>19.39</v>
      </c>
      <c r="J44" s="20">
        <v>0</v>
      </c>
      <c r="K44" s="20"/>
      <c r="L44" s="20"/>
      <c r="M44" s="20"/>
    </row>
    <row r="45" spans="1:54" ht="30.6" x14ac:dyDescent="0.3">
      <c r="A45" s="9">
        <v>27</v>
      </c>
      <c r="B45" s="10" t="s">
        <v>75</v>
      </c>
      <c r="C45" s="11" t="s">
        <v>76</v>
      </c>
      <c r="D45" s="10" t="s">
        <v>45</v>
      </c>
      <c r="E45" s="12">
        <v>1</v>
      </c>
      <c r="F45" s="13">
        <v>15.22</v>
      </c>
      <c r="G45" s="13">
        <v>2.48</v>
      </c>
      <c r="H45" s="13">
        <v>0</v>
      </c>
      <c r="I45" s="13">
        <f t="shared" si="2"/>
        <v>17.7</v>
      </c>
      <c r="J45" s="20">
        <v>0</v>
      </c>
      <c r="K45" s="20"/>
      <c r="L45" s="20"/>
      <c r="M45" s="20"/>
    </row>
    <row r="46" spans="1:54" ht="30.6" x14ac:dyDescent="0.3">
      <c r="A46" s="9">
        <v>28</v>
      </c>
      <c r="B46" s="10" t="s">
        <v>77</v>
      </c>
      <c r="C46" s="11" t="s">
        <v>78</v>
      </c>
      <c r="D46" s="10" t="s">
        <v>45</v>
      </c>
      <c r="E46" s="12">
        <v>1</v>
      </c>
      <c r="F46" s="13">
        <v>10.78</v>
      </c>
      <c r="G46" s="13">
        <v>2.48</v>
      </c>
      <c r="H46" s="13">
        <v>0</v>
      </c>
      <c r="I46" s="13">
        <f t="shared" si="2"/>
        <v>13.26</v>
      </c>
      <c r="J46" s="20">
        <v>0</v>
      </c>
      <c r="K46" s="20"/>
      <c r="L46" s="20"/>
      <c r="M46" s="20"/>
    </row>
    <row r="47" spans="1:54" ht="20.399999999999999" x14ac:dyDescent="0.3">
      <c r="A47" s="9">
        <v>29</v>
      </c>
      <c r="B47" s="10" t="s">
        <v>79</v>
      </c>
      <c r="C47" s="11" t="s">
        <v>80</v>
      </c>
      <c r="D47" s="10" t="s">
        <v>45</v>
      </c>
      <c r="E47" s="12">
        <v>1</v>
      </c>
      <c r="F47" s="13">
        <v>6.25</v>
      </c>
      <c r="G47" s="13">
        <v>0.25</v>
      </c>
      <c r="H47" s="13">
        <v>0</v>
      </c>
      <c r="I47" s="13">
        <f t="shared" si="2"/>
        <v>6.5</v>
      </c>
      <c r="J47" s="20">
        <v>0</v>
      </c>
      <c r="K47" s="20"/>
      <c r="L47" s="20"/>
      <c r="M47" s="20"/>
    </row>
    <row r="48" spans="1:54" ht="20.399999999999999" x14ac:dyDescent="0.3">
      <c r="A48" s="9">
        <v>30</v>
      </c>
      <c r="B48" s="10" t="s">
        <v>81</v>
      </c>
      <c r="C48" s="11" t="s">
        <v>82</v>
      </c>
      <c r="D48" s="10" t="s">
        <v>45</v>
      </c>
      <c r="E48" s="12">
        <v>1</v>
      </c>
      <c r="F48" s="13">
        <v>5.04</v>
      </c>
      <c r="G48" s="13">
        <v>0.26</v>
      </c>
      <c r="H48" s="13">
        <v>0</v>
      </c>
      <c r="I48" s="13">
        <f t="shared" si="2"/>
        <v>5.3</v>
      </c>
      <c r="J48" s="20">
        <v>0</v>
      </c>
      <c r="K48" s="20"/>
      <c r="L48" s="20"/>
      <c r="M48" s="20"/>
    </row>
    <row r="49" spans="1:54" x14ac:dyDescent="0.3">
      <c r="A49" s="9"/>
      <c r="B49" s="10"/>
      <c r="C49" s="57" t="str">
        <f>BB49</f>
        <v>Iš viso už skyrių Lubos ir sienos</v>
      </c>
      <c r="D49" s="58"/>
      <c r="E49" s="58"/>
      <c r="F49" s="47" t="str">
        <f>TEXT(SUM(F37:F48),"# ##0,00")</f>
        <v>214,64</v>
      </c>
      <c r="G49" s="47" t="str">
        <f>TEXT(SUM(G37:G48),"# ##0,00")</f>
        <v>24,25</v>
      </c>
      <c r="H49" s="47" t="str">
        <f>TEXT(SUM(H37:H48),"# ##0,00")</f>
        <v>0,60</v>
      </c>
      <c r="I49" s="47" t="str">
        <f>TEXT(SUM(I37:I48),"# ##0,00")</f>
        <v>239,49</v>
      </c>
      <c r="J49" s="20"/>
      <c r="K49" s="20"/>
      <c r="L49" s="20"/>
      <c r="M49" s="20"/>
      <c r="BB49" s="46" t="s">
        <v>88</v>
      </c>
    </row>
    <row r="50" spans="1:54" x14ac:dyDescent="0.3">
      <c r="A50" s="9"/>
      <c r="B50" s="10"/>
      <c r="C50" s="11"/>
      <c r="D50" s="10"/>
      <c r="E50" s="12"/>
      <c r="F50" s="13"/>
      <c r="G50" s="13"/>
      <c r="H50" s="13"/>
      <c r="I50" s="13"/>
      <c r="J50" s="20"/>
      <c r="K50" s="20"/>
      <c r="L50" s="20"/>
      <c r="M50" s="20"/>
    </row>
    <row r="51" spans="1:54" x14ac:dyDescent="0.3">
      <c r="A51" s="21"/>
      <c r="B51" s="49" t="s">
        <v>89</v>
      </c>
      <c r="C51" s="50"/>
      <c r="D51" s="51"/>
      <c r="E51" s="51"/>
      <c r="F51" s="36">
        <f ca="1">SUM(F$10:OFFSET(F51,-1,0))</f>
        <v>1247.5299999999997</v>
      </c>
      <c r="G51" s="36">
        <f ca="1">SUM(G$10:OFFSET(G51,-1,0)) - 0</f>
        <v>126.49000000000002</v>
      </c>
      <c r="H51" s="36">
        <f ca="1">SUM(H$10:OFFSET(H51,-1,0))</f>
        <v>16.959999999999997</v>
      </c>
      <c r="I51" s="27">
        <f ca="1">ROUND(F51+G51+H51,2)</f>
        <v>1390.98</v>
      </c>
      <c r="J51" s="48"/>
    </row>
    <row r="52" spans="1:54" x14ac:dyDescent="0.3">
      <c r="A52" s="24"/>
      <c r="B52" s="25"/>
      <c r="C52" s="26" t="s">
        <v>90</v>
      </c>
      <c r="D52" s="23"/>
      <c r="E52" s="23"/>
      <c r="F52" s="16">
        <v>0.08</v>
      </c>
      <c r="G52" s="28"/>
      <c r="H52" s="28"/>
      <c r="I52" s="27">
        <f ca="1">ROUND(ROUND(F51,2)*F52,2)</f>
        <v>99.8</v>
      </c>
      <c r="J52" s="16"/>
    </row>
    <row r="53" spans="1:54" x14ac:dyDescent="0.3">
      <c r="A53" s="24"/>
      <c r="B53" s="29"/>
      <c r="C53" s="30" t="s">
        <v>91</v>
      </c>
      <c r="D53" s="23"/>
      <c r="E53" s="23"/>
      <c r="F53" s="28"/>
      <c r="G53" s="16">
        <v>0.03</v>
      </c>
      <c r="H53" s="28"/>
      <c r="I53" s="27">
        <f ca="1">ROUND(G53*ROUND(G51,2),2)</f>
        <v>3.79</v>
      </c>
      <c r="J53" s="16"/>
    </row>
    <row r="54" spans="1:54" x14ac:dyDescent="0.3">
      <c r="A54" s="24"/>
      <c r="B54" s="29"/>
      <c r="C54" s="30" t="s">
        <v>92</v>
      </c>
      <c r="D54" s="23"/>
      <c r="E54" s="23"/>
      <c r="F54" s="28"/>
      <c r="G54" s="28"/>
      <c r="H54" s="16">
        <v>0.03</v>
      </c>
      <c r="I54" s="27">
        <f ca="1">ROUND(H54*ROUND(H51,2),2)</f>
        <v>0.51</v>
      </c>
      <c r="J54" s="16"/>
    </row>
    <row r="55" spans="1:54" x14ac:dyDescent="0.3">
      <c r="A55" s="24"/>
      <c r="B55" s="31"/>
      <c r="C55" s="32" t="s">
        <v>93</v>
      </c>
      <c r="D55" s="33"/>
      <c r="E55" s="33"/>
      <c r="F55" s="17">
        <v>1.7899999999999999E-2</v>
      </c>
      <c r="G55" s="28"/>
      <c r="H55" s="28"/>
      <c r="I55" s="34">
        <f ca="1">ROUND(ROUND(F51,2)*F55*(1+F52),2)</f>
        <v>24.12</v>
      </c>
      <c r="J55" s="16"/>
    </row>
    <row r="56" spans="1:54" x14ac:dyDescent="0.3">
      <c r="A56" s="24"/>
      <c r="B56" s="35" t="s">
        <v>94</v>
      </c>
      <c r="C56" s="30"/>
      <c r="D56" s="23"/>
      <c r="E56" s="23"/>
      <c r="F56" s="36">
        <f ca="1">ROUND(F52*ROUND(F51,2)+ROUND(F51,2)+I55,2)</f>
        <v>1371.45</v>
      </c>
      <c r="G56" s="36">
        <f ca="1">ROUND(ROUND(G51,2)*G53+ROUND(G51,2),2)</f>
        <v>130.28</v>
      </c>
      <c r="H56" s="36">
        <f ca="1">ROUND(H54*ROUND(H51,2)+ROUND(H51,2),2)</f>
        <v>17.47</v>
      </c>
      <c r="I56" s="27">
        <f ca="1">SUM(I51:I55)</f>
        <v>1519.1999999999998</v>
      </c>
      <c r="J56" s="36"/>
    </row>
    <row r="57" spans="1:54" x14ac:dyDescent="0.3">
      <c r="A57" s="24"/>
      <c r="B57" s="31"/>
      <c r="C57" s="37" t="s">
        <v>95</v>
      </c>
      <c r="D57" s="33"/>
      <c r="E57" s="33"/>
      <c r="F57" s="17">
        <v>0.12</v>
      </c>
      <c r="G57" s="17">
        <v>0.12</v>
      </c>
      <c r="H57" s="17">
        <v>0.12</v>
      </c>
      <c r="I57" s="34">
        <f ca="1">ROUND(F57*F56,2)+ROUND(G57*G56,2)+ROUND(H57*H56,2)</f>
        <v>182.29999999999998</v>
      </c>
      <c r="J57" s="17"/>
    </row>
    <row r="58" spans="1:54" x14ac:dyDescent="0.3">
      <c r="A58" s="24"/>
      <c r="B58" s="35" t="s">
        <v>96</v>
      </c>
      <c r="C58" s="23"/>
      <c r="D58" s="23"/>
      <c r="E58" s="23"/>
      <c r="F58" s="36">
        <f ca="1">ROUND(F56*F57+F56,2)</f>
        <v>1536.02</v>
      </c>
      <c r="G58" s="36">
        <f ca="1">ROUND(G56*G57+G56,2)</f>
        <v>145.91</v>
      </c>
      <c r="H58" s="36">
        <f ca="1">ROUND(H56*H57+H56,2)</f>
        <v>19.57</v>
      </c>
      <c r="I58" s="27">
        <f ca="1">F58+G58+H58</f>
        <v>1701.5</v>
      </c>
      <c r="J58" s="36"/>
    </row>
    <row r="59" spans="1:54" x14ac:dyDescent="0.3">
      <c r="A59" s="24"/>
      <c r="B59" s="38"/>
      <c r="C59" s="33" t="s">
        <v>97</v>
      </c>
      <c r="D59" s="33"/>
      <c r="E59" s="33"/>
      <c r="F59" s="18">
        <v>1</v>
      </c>
      <c r="G59" s="18">
        <v>1</v>
      </c>
      <c r="H59" s="18">
        <v>1</v>
      </c>
      <c r="I59" s="34"/>
      <c r="J59" s="18"/>
    </row>
    <row r="60" spans="1:54" x14ac:dyDescent="0.3">
      <c r="A60" s="24"/>
      <c r="B60" s="35" t="s">
        <v>98</v>
      </c>
      <c r="C60" s="23"/>
      <c r="D60" s="23"/>
      <c r="E60" s="23"/>
      <c r="F60" s="36">
        <f ca="1">ROUND(F59*F58,2)</f>
        <v>1536.02</v>
      </c>
      <c r="G60" s="36">
        <f ca="1">ROUND(G59*G58,2)</f>
        <v>145.91</v>
      </c>
      <c r="H60" s="36">
        <f ca="1">ROUND(H59*H58,2)</f>
        <v>19.57</v>
      </c>
      <c r="I60" s="27">
        <f ca="1">F60+G60+H60</f>
        <v>1701.5</v>
      </c>
      <c r="J60" s="36"/>
    </row>
    <row r="61" spans="1:54" x14ac:dyDescent="0.3">
      <c r="A61" s="24"/>
      <c r="B61" s="23"/>
      <c r="C61" s="22" t="s">
        <v>99</v>
      </c>
      <c r="D61" s="23"/>
      <c r="E61" s="23"/>
      <c r="F61" s="17">
        <v>0.20899999999999999</v>
      </c>
      <c r="G61" s="28"/>
      <c r="H61" s="28"/>
      <c r="I61" s="27">
        <f ca="1">ROUND((F51*F52+F51)*F61,2)</f>
        <v>281.58999999999997</v>
      </c>
      <c r="J61" s="36"/>
    </row>
    <row r="62" spans="1:54" x14ac:dyDescent="0.3">
      <c r="A62" s="24"/>
      <c r="B62" s="31"/>
      <c r="C62" s="37" t="s">
        <v>100</v>
      </c>
      <c r="D62" s="33"/>
      <c r="E62" s="33"/>
      <c r="F62" s="16">
        <v>0.05</v>
      </c>
      <c r="G62" s="16">
        <v>0.05</v>
      </c>
      <c r="H62" s="16">
        <v>0.05</v>
      </c>
      <c r="I62" s="34">
        <f ca="1">ROUND(F62*(ROUND(F61*(F51+F52*F51),2)+F60),2)+ROUND(G62*(ROUND(G60,2)),2)+ROUND(H62*(ROUND(H60,2)),2)</f>
        <v>99.16</v>
      </c>
      <c r="J62" s="19"/>
    </row>
    <row r="63" spans="1:54" x14ac:dyDescent="0.3">
      <c r="A63" s="24"/>
      <c r="B63" s="35" t="s">
        <v>101</v>
      </c>
      <c r="C63" s="23"/>
      <c r="D63" s="23"/>
      <c r="E63" s="23"/>
      <c r="F63" s="36">
        <f ca="1">ROUND(F62*(ROUND(F61*(F51+F52*F51),2)+F60)+(ROUND(F61*(F51+F52*F51),2)+F60),2)</f>
        <v>1908.49</v>
      </c>
      <c r="G63" s="36">
        <f ca="1">ROUND(G62*G60,2)+G60</f>
        <v>153.21</v>
      </c>
      <c r="H63" s="36">
        <f ca="1">ROUND(H62*H60,2)+H60</f>
        <v>20.55</v>
      </c>
      <c r="I63" s="39">
        <f ca="1">F63+G63+H63</f>
        <v>2082.25</v>
      </c>
      <c r="J63" s="36"/>
    </row>
    <row r="64" spans="1:54" x14ac:dyDescent="0.3">
      <c r="A64" s="24"/>
      <c r="B64" s="38"/>
      <c r="C64" s="33" t="s">
        <v>102</v>
      </c>
      <c r="D64" s="40"/>
      <c r="E64" s="33"/>
      <c r="F64" s="19">
        <v>0.21</v>
      </c>
      <c r="G64" s="19">
        <v>0.21</v>
      </c>
      <c r="H64" s="19">
        <v>0.21</v>
      </c>
      <c r="I64" s="41">
        <f ca="1">ROUND(F63*F64+G63*G64+H63*H64,2)</f>
        <v>437.27</v>
      </c>
      <c r="J64" s="19"/>
    </row>
    <row r="65" spans="1:10" x14ac:dyDescent="0.3">
      <c r="A65" s="24"/>
      <c r="B65" s="35" t="s">
        <v>103</v>
      </c>
      <c r="C65" s="42"/>
      <c r="D65" s="23"/>
      <c r="E65" s="23"/>
      <c r="F65" s="36">
        <f ca="1">IF(F63&lt;&gt;0,I65-G65-H65,0)</f>
        <v>2309.27</v>
      </c>
      <c r="G65" s="36">
        <f ca="1">ROUND(G64*G63+G63,2)</f>
        <v>185.38</v>
      </c>
      <c r="H65" s="36">
        <f ca="1">ROUND(H64*H63+H63,2)</f>
        <v>24.87</v>
      </c>
      <c r="I65" s="39">
        <f ca="1">I63+I64</f>
        <v>2519.52</v>
      </c>
      <c r="J65" s="36"/>
    </row>
    <row r="66" spans="1:10" x14ac:dyDescent="0.3">
      <c r="A66" s="24"/>
      <c r="B66" s="43"/>
      <c r="C66" s="42"/>
      <c r="D66" s="44"/>
      <c r="E66" s="52" t="s">
        <v>106</v>
      </c>
      <c r="F66" s="53"/>
      <c r="G66" s="53"/>
      <c r="H66" s="54"/>
      <c r="I66" s="55">
        <v>0</v>
      </c>
      <c r="J66" s="24"/>
    </row>
    <row r="67" spans="1:10" x14ac:dyDescent="0.3">
      <c r="A67" s="24"/>
      <c r="B67" s="24"/>
      <c r="C67" s="23" t="s">
        <v>104</v>
      </c>
      <c r="D67" s="24"/>
      <c r="E67" s="52" t="s">
        <v>107</v>
      </c>
      <c r="F67" s="53"/>
      <c r="G67" s="53"/>
      <c r="H67" s="54"/>
      <c r="I67" s="56">
        <f ca="1">ROUND(I63*I66,2)</f>
        <v>0</v>
      </c>
      <c r="J67" s="24"/>
    </row>
    <row r="68" spans="1:10" x14ac:dyDescent="0.3">
      <c r="A68" s="24"/>
      <c r="B68" s="24"/>
      <c r="C68" s="24"/>
      <c r="D68" s="23"/>
      <c r="E68" s="52" t="s">
        <v>108</v>
      </c>
      <c r="F68" s="53"/>
      <c r="G68" s="53"/>
      <c r="H68" s="54"/>
      <c r="I68" s="56">
        <f ca="1">+I67*0.21</f>
        <v>0</v>
      </c>
      <c r="J68" s="24"/>
    </row>
    <row r="69" spans="1:10" x14ac:dyDescent="0.3">
      <c r="A69" s="24"/>
      <c r="B69" s="24"/>
      <c r="C69" s="24"/>
      <c r="D69" s="24"/>
      <c r="E69" s="52" t="s">
        <v>109</v>
      </c>
      <c r="F69" s="53"/>
      <c r="G69" s="53"/>
      <c r="H69" s="54"/>
      <c r="I69" s="56">
        <f ca="1">ROUND(I67+I68,2)</f>
        <v>0</v>
      </c>
      <c r="J69" s="24"/>
    </row>
    <row r="70" spans="1:10" x14ac:dyDescent="0.3">
      <c r="A70" s="24"/>
      <c r="B70" s="24"/>
      <c r="C70" s="24"/>
      <c r="D70" s="24"/>
      <c r="E70" s="23"/>
      <c r="F70" s="23"/>
      <c r="G70" s="23"/>
      <c r="H70" s="23"/>
      <c r="I70" s="23"/>
      <c r="J70" s="24"/>
    </row>
    <row r="71" spans="1:10" x14ac:dyDescent="0.3">
      <c r="A71" s="24"/>
      <c r="B71" s="24"/>
      <c r="C71" s="24"/>
      <c r="D71" s="24"/>
      <c r="E71" s="23"/>
      <c r="F71" s="23"/>
      <c r="G71" s="23"/>
      <c r="H71" s="23"/>
      <c r="I71" s="23"/>
      <c r="J71" s="24"/>
    </row>
    <row r="72" spans="1:10" x14ac:dyDescent="0.3">
      <c r="A72" s="24"/>
      <c r="B72" s="24"/>
      <c r="C72" s="24"/>
      <c r="D72" s="24"/>
      <c r="E72" s="23"/>
      <c r="F72" s="23"/>
      <c r="G72" s="23"/>
      <c r="H72" s="23"/>
      <c r="I72" s="23"/>
      <c r="J72" s="24"/>
    </row>
    <row r="73" spans="1:10" x14ac:dyDescent="0.3">
      <c r="A73" s="24"/>
      <c r="B73" s="24"/>
      <c r="C73" s="24"/>
      <c r="D73" s="24"/>
      <c r="E73" s="23"/>
      <c r="F73" s="23"/>
      <c r="G73" s="23"/>
      <c r="H73" s="23"/>
      <c r="I73" s="23"/>
      <c r="J73" s="24"/>
    </row>
    <row r="74" spans="1:10" x14ac:dyDescent="0.3">
      <c r="A74" s="24"/>
      <c r="B74" s="24"/>
      <c r="C74" s="24"/>
      <c r="D74" s="24"/>
      <c r="E74" s="23"/>
      <c r="F74" s="23"/>
      <c r="G74" s="23"/>
      <c r="H74" s="23"/>
      <c r="I74" s="23"/>
      <c r="J74" s="24"/>
    </row>
    <row r="75" spans="1:10" x14ac:dyDescent="0.3">
      <c r="A75" s="24"/>
      <c r="B75" s="24"/>
      <c r="C75" s="24"/>
      <c r="D75" s="24"/>
      <c r="E75" s="23"/>
      <c r="F75" s="23"/>
      <c r="G75" s="23"/>
      <c r="H75" s="23"/>
      <c r="I75" s="23"/>
      <c r="J75" s="24"/>
    </row>
    <row r="76" spans="1:10" x14ac:dyDescent="0.3">
      <c r="A76" s="24"/>
      <c r="B76" s="24"/>
      <c r="C76" s="24"/>
      <c r="D76" s="24"/>
      <c r="E76" s="23"/>
      <c r="F76" s="23"/>
      <c r="G76" s="23"/>
      <c r="H76" s="23"/>
      <c r="I76" s="23"/>
      <c r="J76" s="24"/>
    </row>
    <row r="77" spans="1:10" x14ac:dyDescent="0.3">
      <c r="A77" s="24"/>
      <c r="B77" s="24"/>
      <c r="C77" s="24"/>
      <c r="D77" s="24"/>
      <c r="E77" s="23"/>
      <c r="F77" s="23"/>
      <c r="G77" s="23"/>
      <c r="H77" s="23"/>
      <c r="I77" s="23"/>
      <c r="J77" s="24"/>
    </row>
    <row r="78" spans="1:10" x14ac:dyDescent="0.3">
      <c r="A78" s="24"/>
      <c r="B78" s="24"/>
      <c r="C78" s="24"/>
      <c r="D78" s="24"/>
      <c r="E78" s="23"/>
      <c r="F78" s="23"/>
      <c r="G78" s="23"/>
      <c r="H78" s="23"/>
      <c r="I78" s="23"/>
      <c r="J78" s="24"/>
    </row>
    <row r="79" spans="1:10" x14ac:dyDescent="0.3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 x14ac:dyDescent="0.3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 x14ac:dyDescent="0.3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 x14ac:dyDescent="0.3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 x14ac:dyDescent="0.3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 x14ac:dyDescent="0.3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 x14ac:dyDescent="0.3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 x14ac:dyDescent="0.3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 x14ac:dyDescent="0.3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</row>
    <row r="92" spans="1:10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</row>
    <row r="93" spans="1:10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</row>
    <row r="94" spans="1:10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</row>
    <row r="95" spans="1:10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0"/>
    </row>
    <row r="96" spans="1:10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</row>
    <row r="97" spans="1:10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</row>
    <row r="98" spans="1:10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</row>
    <row r="99" spans="1:10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</row>
  </sheetData>
  <mergeCells count="17">
    <mergeCell ref="A10:A11"/>
    <mergeCell ref="B10:B11"/>
    <mergeCell ref="D10:D11"/>
    <mergeCell ref="E10:E11"/>
    <mergeCell ref="C10:C11"/>
    <mergeCell ref="C6:I6"/>
    <mergeCell ref="C7:I7"/>
    <mergeCell ref="C8:I8"/>
    <mergeCell ref="A6:B6"/>
    <mergeCell ref="A7:B7"/>
    <mergeCell ref="A8:B8"/>
    <mergeCell ref="C49:E49"/>
    <mergeCell ref="C12:E12"/>
    <mergeCell ref="C24:E24"/>
    <mergeCell ref="C26:E26"/>
    <mergeCell ref="C35:E35"/>
    <mergeCell ref="C37:E37"/>
  </mergeCells>
  <pageMargins left="0.39370078740157483" right="0.39370078740157483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3AF6F881AA2EB4496B851E68B5FA926" ma:contentTypeVersion="0" ma:contentTypeDescription="Kurkite naują dokumentą." ma:contentTypeScope="" ma:versionID="2d9b880970638143d2b4f6d7843c3f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7a0fc173a2985d76fca105ced0012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D36673-825D-4D8A-9ECA-411D4D263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679214-ED53-44E2-BEEB-72E1794125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A8CA34-FC5E-46ED-8750-61A0698958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Spausdinimo variantas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Renata Pavydienė</cp:lastModifiedBy>
  <cp:lastPrinted>2020-06-30T07:33:02Z</cp:lastPrinted>
  <dcterms:created xsi:type="dcterms:W3CDTF">2019-05-30T12:34:03Z</dcterms:created>
  <dcterms:modified xsi:type="dcterms:W3CDTF">2026-01-02T14:42:23Z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0x01010013AF6F881AA2EB4496B851E68B5FA926</vt:lpwstr>
  </property>
</Properties>
</file>