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antariskes-my.sharepoint.com/personal/egidijus_taliejunas_santa_lt/Documents/Desktop/"/>
    </mc:Choice>
  </mc:AlternateContent>
  <xr:revisionPtr revIDLastSave="1" documentId="13_ncr:1_{F9323808-61CF-4DA7-B355-DA5ACC7CC3FE}" xr6:coauthVersionLast="47" xr6:coauthVersionMax="47" xr10:uidLastSave="{2E7BF3EE-FDDA-478D-9067-903A84B53061}"/>
  <bookViews>
    <workbookView xWindow="-120" yWindow="-120" windowWidth="29040" windowHeight="15720" xr2:uid="{1B39EB41-A464-4142-9E4D-488B94680E7C}"/>
  </bookViews>
  <sheets>
    <sheet name="12075" sheetId="1" r:id="rId1"/>
  </sheets>
  <definedNames>
    <definedName name="_xlnm._FilterDatabase" localSheetId="0" hidden="1">'12075'!$A$7:$S$69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K8" i="1" s="1"/>
  <c r="M8" i="1"/>
  <c r="O8" i="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J9" i="1"/>
  <c r="K9" i="1"/>
  <c r="M9" i="1"/>
  <c r="O9" i="1" s="1"/>
  <c r="J10" i="1"/>
  <c r="K10" i="1"/>
  <c r="M10" i="1"/>
  <c r="O10" i="1"/>
  <c r="J11" i="1"/>
  <c r="K11" i="1" s="1"/>
  <c r="M11" i="1"/>
  <c r="O11" i="1"/>
  <c r="J12" i="1"/>
  <c r="K12" i="1"/>
  <c r="M12" i="1"/>
  <c r="O12" i="1"/>
  <c r="J13" i="1"/>
  <c r="K13" i="1"/>
  <c r="M13" i="1"/>
  <c r="O13" i="1"/>
  <c r="J14" i="1"/>
  <c r="K14" i="1"/>
  <c r="M14" i="1"/>
  <c r="O14" i="1"/>
  <c r="J15" i="1"/>
  <c r="K15" i="1"/>
  <c r="M15" i="1"/>
  <c r="O15" i="1"/>
  <c r="J16" i="1"/>
  <c r="K16" i="1"/>
  <c r="M16" i="1"/>
  <c r="O16" i="1"/>
  <c r="J17" i="1"/>
  <c r="K17" i="1"/>
  <c r="M17" i="1"/>
  <c r="O17" i="1" s="1"/>
  <c r="J18" i="1"/>
  <c r="K18" i="1"/>
  <c r="M18" i="1"/>
  <c r="O18" i="1"/>
  <c r="J19" i="1"/>
  <c r="K19" i="1" s="1"/>
  <c r="M19" i="1"/>
  <c r="O19" i="1"/>
  <c r="J20" i="1"/>
  <c r="K20" i="1"/>
  <c r="M20" i="1"/>
  <c r="O20" i="1"/>
  <c r="J21" i="1"/>
  <c r="K21" i="1"/>
  <c r="M21" i="1"/>
  <c r="O21" i="1"/>
  <c r="J22" i="1"/>
  <c r="K22" i="1"/>
  <c r="M22" i="1"/>
  <c r="O22" i="1"/>
  <c r="J23" i="1"/>
  <c r="K23" i="1"/>
  <c r="M23" i="1"/>
  <c r="O23" i="1"/>
  <c r="J24" i="1"/>
  <c r="K24" i="1"/>
  <c r="M24" i="1"/>
  <c r="O24" i="1"/>
  <c r="J25" i="1"/>
  <c r="K25" i="1"/>
  <c r="M25" i="1"/>
  <c r="O25" i="1" s="1"/>
  <c r="J26" i="1"/>
  <c r="K26" i="1"/>
  <c r="M26" i="1"/>
  <c r="O26" i="1"/>
  <c r="J27" i="1"/>
  <c r="K27" i="1" s="1"/>
  <c r="M27" i="1"/>
  <c r="O27" i="1"/>
  <c r="J28" i="1"/>
  <c r="K28" i="1"/>
  <c r="M28" i="1"/>
  <c r="O28" i="1"/>
  <c r="J29" i="1"/>
  <c r="K29" i="1"/>
  <c r="M29" i="1"/>
  <c r="O29" i="1"/>
  <c r="J30" i="1"/>
  <c r="K30" i="1"/>
  <c r="M30" i="1"/>
  <c r="O30" i="1"/>
  <c r="J31" i="1"/>
  <c r="K31" i="1"/>
  <c r="M31" i="1"/>
  <c r="O31" i="1"/>
  <c r="J32" i="1"/>
  <c r="K32" i="1"/>
  <c r="M32" i="1"/>
  <c r="O32" i="1"/>
  <c r="J33" i="1"/>
  <c r="K33" i="1"/>
  <c r="M33" i="1"/>
  <c r="O33" i="1" s="1"/>
  <c r="J34" i="1"/>
  <c r="K34" i="1"/>
  <c r="M34" i="1"/>
  <c r="O34" i="1"/>
  <c r="H35" i="1"/>
  <c r="J35" i="1" s="1"/>
  <c r="K35" i="1" s="1"/>
  <c r="M35" i="1"/>
  <c r="O35" i="1"/>
  <c r="J36" i="1"/>
  <c r="K36" i="1"/>
  <c r="M36" i="1"/>
  <c r="O36" i="1" s="1"/>
  <c r="J37" i="1"/>
  <c r="K37" i="1"/>
  <c r="M37" i="1"/>
  <c r="O37" i="1"/>
  <c r="J38" i="1"/>
  <c r="K38" i="1" s="1"/>
  <c r="M38" i="1"/>
  <c r="O38" i="1"/>
  <c r="J39" i="1"/>
  <c r="K39" i="1"/>
  <c r="M39" i="1"/>
  <c r="O39" i="1"/>
  <c r="J40" i="1"/>
  <c r="K40" i="1"/>
  <c r="M40" i="1"/>
  <c r="O40" i="1"/>
  <c r="J41" i="1"/>
  <c r="K41" i="1"/>
  <c r="M41" i="1"/>
  <c r="O41" i="1"/>
  <c r="J42" i="1"/>
  <c r="K42" i="1"/>
  <c r="M42" i="1"/>
  <c r="O42" i="1"/>
  <c r="J43" i="1"/>
  <c r="K43" i="1"/>
  <c r="M43" i="1"/>
  <c r="O43" i="1"/>
  <c r="J44" i="1"/>
  <c r="K44" i="1"/>
  <c r="M44" i="1"/>
  <c r="O44" i="1" s="1"/>
  <c r="J45" i="1"/>
  <c r="K45" i="1"/>
  <c r="M45" i="1"/>
  <c r="O45" i="1"/>
  <c r="J46" i="1"/>
  <c r="K46" i="1" s="1"/>
  <c r="M46" i="1"/>
  <c r="O46" i="1"/>
  <c r="J47" i="1"/>
  <c r="K47" i="1"/>
  <c r="M47" i="1"/>
  <c r="O47" i="1"/>
  <c r="J48" i="1"/>
  <c r="K48" i="1"/>
  <c r="M48" i="1"/>
  <c r="O48" i="1"/>
  <c r="J49" i="1"/>
  <c r="K49" i="1"/>
  <c r="M49" i="1"/>
  <c r="O49" i="1"/>
  <c r="J50" i="1"/>
  <c r="K50" i="1"/>
  <c r="M50" i="1"/>
  <c r="O50" i="1"/>
  <c r="G51" i="1"/>
  <c r="H51" i="1"/>
  <c r="J51" i="1"/>
  <c r="K51" i="1"/>
  <c r="M51" i="1"/>
  <c r="O51" i="1"/>
  <c r="G52" i="1"/>
  <c r="J52" i="1" s="1"/>
  <c r="K52" i="1" s="1"/>
  <c r="H52" i="1"/>
  <c r="H53" i="1"/>
  <c r="J53" i="1"/>
  <c r="K53" i="1" s="1"/>
  <c r="M53" i="1"/>
  <c r="O53" i="1"/>
  <c r="H54" i="1"/>
  <c r="J54" i="1"/>
  <c r="K54" i="1"/>
  <c r="M54" i="1"/>
  <c r="O54" i="1" s="1"/>
  <c r="G55" i="1"/>
  <c r="J55" i="1"/>
  <c r="K55" i="1"/>
  <c r="M55" i="1"/>
  <c r="O55" i="1"/>
  <c r="H56" i="1"/>
  <c r="J56" i="1"/>
  <c r="K56" i="1"/>
  <c r="M56" i="1"/>
  <c r="O56" i="1"/>
  <c r="G57" i="1"/>
  <c r="M57" i="1" s="1"/>
  <c r="O57" i="1" s="1"/>
  <c r="J57" i="1"/>
  <c r="K57" i="1" s="1"/>
  <c r="J58" i="1"/>
  <c r="K58" i="1"/>
  <c r="M58" i="1"/>
  <c r="O58" i="1"/>
  <c r="J59" i="1"/>
  <c r="K59" i="1"/>
  <c r="M59" i="1"/>
  <c r="O59" i="1"/>
  <c r="J60" i="1"/>
  <c r="K60" i="1"/>
  <c r="M60" i="1"/>
  <c r="O60" i="1"/>
  <c r="G61" i="1"/>
  <c r="J61" i="1"/>
  <c r="K61" i="1"/>
  <c r="M61" i="1"/>
  <c r="O61" i="1"/>
  <c r="G62" i="1"/>
  <c r="J62" i="1"/>
  <c r="K62" i="1"/>
  <c r="M62" i="1"/>
  <c r="O62" i="1"/>
  <c r="G63" i="1"/>
  <c r="J63" i="1" s="1"/>
  <c r="K63" i="1" s="1"/>
  <c r="G64" i="1"/>
  <c r="M64" i="1" s="1"/>
  <c r="O64" i="1" s="1"/>
  <c r="J64" i="1"/>
  <c r="K64" i="1"/>
  <c r="J65" i="1"/>
  <c r="K65" i="1"/>
  <c r="M65" i="1"/>
  <c r="O65" i="1"/>
  <c r="G66" i="1"/>
  <c r="H66" i="1"/>
  <c r="J66" i="1"/>
  <c r="K66" i="1"/>
  <c r="M66" i="1"/>
  <c r="O66" i="1"/>
  <c r="B67" i="1"/>
  <c r="J67" i="1"/>
  <c r="K67" i="1"/>
  <c r="M67" i="1"/>
  <c r="O67" i="1"/>
  <c r="J68" i="1"/>
  <c r="K68" i="1"/>
  <c r="M68" i="1"/>
  <c r="O68" i="1" s="1"/>
  <c r="J69" i="1"/>
  <c r="K69" i="1"/>
  <c r="M69" i="1"/>
  <c r="O69" i="1"/>
  <c r="J70" i="1"/>
  <c r="K70" i="1" s="1"/>
  <c r="M70" i="1"/>
  <c r="O70" i="1"/>
  <c r="J71" i="1"/>
  <c r="K71" i="1"/>
  <c r="M71" i="1"/>
  <c r="O71" i="1"/>
  <c r="J72" i="1"/>
  <c r="K72" i="1"/>
  <c r="M72" i="1"/>
  <c r="O72" i="1"/>
  <c r="J73" i="1"/>
  <c r="K73" i="1"/>
  <c r="M73" i="1"/>
  <c r="O73" i="1"/>
  <c r="J74" i="1"/>
  <c r="K74" i="1"/>
  <c r="M74" i="1"/>
  <c r="O74" i="1"/>
  <c r="J75" i="1"/>
  <c r="K75" i="1"/>
  <c r="M75" i="1"/>
  <c r="O75" i="1"/>
  <c r="J76" i="1" l="1"/>
  <c r="K76" i="1"/>
  <c r="M52" i="1"/>
  <c r="O52" i="1" s="1"/>
  <c r="M63" i="1"/>
  <c r="O63" i="1" s="1"/>
</calcChain>
</file>

<file path=xl/sharedStrings.xml><?xml version="1.0" encoding="utf-8"?>
<sst xmlns="http://schemas.openxmlformats.org/spreadsheetml/2006/main" count="297" uniqueCount="167">
  <si>
    <t>ml</t>
  </si>
  <si>
    <t xml:space="preserve">Terpė skirta žmogaus ląstelių ir/ar audinių užšaldymui. Dimetilsulfoksido kriokonservantas. Sterilus, nepirogenškas, be endotoksinų, be mikoplazmos. Registruotas ES kaip medicinos prietaisas, CE sertifikatas. Vienas buteliukas ne daugiau 10mL. </t>
  </si>
  <si>
    <t>33141000-0</t>
  </si>
  <si>
    <t xml:space="preserve">DMSO  krioprotektantas </t>
  </si>
  <si>
    <t>Mitybinė terpė M199 ląstelių kultūroms, Earle's subalansuotas druskų tirpalas, kuriame yra 2.2 g/l NaHCO3 ir stabilaus glutamino. Laikymo sąlygos 2-8C. Sterilioje pakuotėje ne daugiau 100mL pirminiam pasirinkimui (500mL antrinis) By PAN-Biotech.</t>
  </si>
  <si>
    <t xml:space="preserve">Mitybinė terpė M199 subalansuota žmogaus audinių paruošimui, šaldymui </t>
  </si>
  <si>
    <t>vnt</t>
  </si>
  <si>
    <t>Žmogaus spermos šaldymo šiaudeliai. Tūris 0,5mL. Šiaudelio ilgis ne daugiau 133mm. Sterilūs, lankstūs vamzdeliai, pagaminti iš jonomerinės dervos. Užsandarinami išoriniu kištuku. Pagamintas iš biologiškai suderinamų medžiagų ir tinkamos pagalbinio apvaisinimo technologijoms taikyti. Testuoti, atsparūs azotui, CE ženklinimas. Pakuotė ne daugiau 5 cryo šiaudelių. Pateikti 1 pakuotę pavyzdžių.</t>
  </si>
  <si>
    <t>Žmogaus spermos šaldymo šiaudeliai</t>
  </si>
  <si>
    <t>Prisiurėjo atgaliai spermos cryo šiaudeliams. Tinkantys Cryo Bio system spermos šaldymo šiaudeliams 0,3-0,5ml. Kiekvienas antgalis steriliai pakuotas. Pakuotė ne mažiau 100vnt. Pateikti pavyzdžius 2 vnt</t>
  </si>
  <si>
    <t xml:space="preserve">Prisiurbėjo atgaliai spermos šaldymo šiaudeliams. </t>
  </si>
  <si>
    <r>
      <t xml:space="preserve">Atviros sistemos vitrifikacijos  šiaudeliai skirti embrionams ir kiaušialąstėms šaldyti. Atšildymo temperatūros greitis ne mažesnis kaip +42 C/min ir užšaldymo greitis -23C/min. Šiaudelis sudarytas iš plonos, peršviečiamos juostelės embrionų/kiaušialąsčių uždėjimui su plastikine (arba lygiavertės medžiagos) šiaudelio laikymo dalimi. Šiaudeliai turi būti skirtingų spalvų. Supakuoti steriliai po vieną. Vienoje pakuotėje turi būti ne daugiau nei 10 šiaudelių. CE ženklinimas, SAL (Sterilumas): 10-6 Endotoksinai ≤ 0.5 EU/priemonei, išduoti - (Mouse Embryo Assay)(MEA). </t>
    </r>
    <r>
      <rPr>
        <sz val="11"/>
        <color rgb="FFFF0000"/>
        <rFont val="Arial"/>
        <family val="2"/>
        <charset val="186"/>
      </rPr>
      <t xml:space="preserve">Galiojimas neatidarius pakuotės ne mažiau 35 mėnesių. Turi </t>
    </r>
    <r>
      <rPr>
        <sz val="11"/>
        <rFont val="Arial"/>
        <family val="2"/>
        <charset val="186"/>
      </rPr>
      <t>būti pateikti pavyzdžiai pabandymui (1pak.)</t>
    </r>
  </si>
  <si>
    <t xml:space="preserve">Kiaušialąsčių ir embrionų vitrifikacijos šiaudeliai - atviros sistemos </t>
  </si>
  <si>
    <t>rink.</t>
  </si>
  <si>
    <r>
      <t xml:space="preserve">Paruošta naudoti terpė visų stadijų embrionų (nuo zigotos iki blastocistos ir kiaušialąstėms). Rinkinyje yra 6 flakonai po 2 mL atšildymo terpės  (Warming Solution), 2 flakonas po 1 ml skiedimo terpės (Dilution solution) ir 4flakonai po 1mL plovimo terpės (washing solution).  Suderintas su vitrifikacijos užšaldymo rinkiniu (Irvine Scientific Freez Kit NX). Terpė papildyta dvigubu buferiu (Hepes ir Mops) su 10 mg/mL žmogaus serumo albuminu. Viena pakuotė galima atšildyti ne mažiau 10 cryo šiaudelių. Terpė sterili, testuota sterilumui, pH, osmoliariškumui, sertifikuojama pelės embrionų (≥ 80%) (MEA), endotoksinų (≤ 0,6 EU/ml) testais. CE ženklinimas. </t>
    </r>
    <r>
      <rPr>
        <sz val="11"/>
        <color rgb="FFFF0000"/>
        <rFont val="Arial"/>
        <family val="2"/>
        <charset val="186"/>
      </rPr>
      <t>Terpės galiojimo laikas ne mažiau 12 mėnesių nuo pagaminimo datos.</t>
    </r>
    <r>
      <rPr>
        <sz val="11"/>
        <rFont val="Arial"/>
        <family val="2"/>
        <charset val="186"/>
      </rPr>
      <t xml:space="preserve">
</t>
    </r>
  </si>
  <si>
    <t xml:space="preserve">Embrionų ir kiaušialąsčių atšildymo rinkinys (Warming). </t>
  </si>
  <si>
    <t xml:space="preserve">Paruošta naudoti vitrifikacijos terpė visų stadijų embrionams užšaldyti. Rinkinyje: 3 flakonai po 1 mL ekvilibravimo terpės ir 3 flakonai po 1 mL vitrifikavimo terpės, 1flakonas 1mL plovimo terpės. Ekvilibravimo tirpale yra 7,5% dimetilsulfoksido (DMSO), etilenglikolio. Terpės su dvigubu buferiu (Hepes ir Mops). Vitrifikacijos terpė su 0,5M trialozės, gentamicinu ir 20% serumo. Suderintas naudoti su FujiFilm Irvine Scientific NX Warming Kit. CE ženklinimas. Terpė sterili, testuota sterilumui  &gt;71 &lt;, pH, osmoliariškumui, sertifikuojama pelės embrionų (MEA ≥80%), endotoksinų (≤ 0.6 EU/ml) testais. CE ženklinimas. Terpės galiojimas ne mažiau 12 mėnesių nuo pagaminimo datos.
</t>
  </si>
  <si>
    <t xml:space="preserve">Embrionų ir kiaušialąsčių vitrifikacijos rinkinys (Cooling). </t>
  </si>
  <si>
    <r>
      <t xml:space="preserve">Atšildymo terpės rinkinys embrionams ir kiaušialąstėms. Sudėtyje turi hidroksipropildceliuliozės, trehalozė, gentamicinas, be pridėtinių baltymų. Efektyvumas patvirtintas moksliniais tyrimais. Paruoštas naudoti. </t>
    </r>
    <r>
      <rPr>
        <sz val="11"/>
        <color rgb="FFFF0000"/>
        <rFont val="Arial"/>
        <family val="2"/>
        <charset val="186"/>
      </rPr>
      <t xml:space="preserve">Galiojimas ne mažiau 12 mėn. nuo pagaminimo datos. </t>
    </r>
    <r>
      <rPr>
        <sz val="11"/>
        <rFont val="Arial"/>
        <family val="2"/>
        <charset val="186"/>
      </rPr>
      <t xml:space="preserve">Rinkinį sudaro vienos pakopos 4 plastikiniai užsukami buteliukai po 4 ml terpės.  CE ženklinimas. Terpė testuota. </t>
    </r>
  </si>
  <si>
    <t>Ultra greito atšildymo rinkinys kiaušialąsčių atšildymui</t>
  </si>
  <si>
    <t xml:space="preserve">Vitrifikacijos terpės rinkinys kiaušialąstėms (tinkamas ir embrionams) užšaldyti. Sudėtyje turi hidroksipropildceliuliozės, trialozės. Efektyvumas patvirtintas moksliniais tyrimais. Galiojimas ne mažiau 12 mėn. nuo pagaminimo datos. Rinkinį sudaro 4 plastikiniai užsukami buteliukai po 1,5 ml kiekvienos pakopos terpės. Paruoštas naudoti. Be pridėtinių baltymų. Sudėtyje yra antibiotikų. CE ženklinimas. Terpė testuota.
</t>
  </si>
  <si>
    <t>Ultra greito užšaldymo rinkinys kiaušialąsčių užšaldymui</t>
  </si>
  <si>
    <t>Terpė skirta žmogaus sėklidžių audinio, gautų tesa ar tese procedūros būdu, skaitymui, spermatozoidų išskyrimui, naudojant ICSI procedūrai. Buteliukas ne daugiau 3mL. pH   7.20-7.70, sterilumas SAL10-3. Spermatozoidų išgyvenamumas  ≥ 80 %.</t>
  </si>
  <si>
    <t xml:space="preserve">Kolaganazė audinio skaitymui </t>
  </si>
  <si>
    <t xml:space="preserve">Terpė brandžių spermatozoidų atrankai ir įmobilizavimui. 1 buteliukas ne daugiau 0,1 ml. Pakuotė ne daugiau 4 vnt. Atliktas Sterilumo testas, osmotiškumo testas, endotoksinai &lt; 0.1 EU/ml, spermotozoidų gyvybingumo testas. CE ženklinimas </t>
  </si>
  <si>
    <t xml:space="preserve">Brandžių spermatozoidų atrankos terpė </t>
  </si>
  <si>
    <t>Terpė naudojama nekrozoosperminių ejakuliatų, bei nejudrių spermatozoidų, išskirtų iš sėklidžių audinio, aktyvavimui ir vertinimui in vitro. Terpė papildyta HEPES buferiniu, kurio sudėtyje yra mažai bikarbonatų. Buteliukas ne daugiau 1mL. Spermatozoidų išgyvenamumo testas ≥ 80%. Endotoksinai  &lt; 0,50. pH (37C) 7.2-7.6. CE ženklinimas.</t>
  </si>
  <si>
    <t>Spermatozoidų aktyvavimo tepė</t>
  </si>
  <si>
    <r>
      <t>Paruoštas naudoti 10% PVP tirpalas HEPES buferyje, skirtas spermatozoido imobilizacijai atliekant ICSI procedūras. Terpė su žmogaus serumo albuminu. Supakuota atskiruose mėgintuvėliuose po 0,2 ml (pakuotėje ne daugiau 5x0,2 ml),  mėgintuvėlis plastikinis užsukamu dangteliu.
Terpė sterili, testuota sterilumui, pH, osmoliariškumui, sertifikuojama pelės embrionų (MEA), endotoksinų (≤ 0.1 EU/ml) testais.
CE ženklinimas.
Terpės tinkamumo laikas ne mažiau 9 mėnesių nuo pagaminimo datos.</t>
    </r>
    <r>
      <rPr>
        <sz val="12"/>
        <color rgb="FFFF0000"/>
        <rFont val="Arial"/>
        <family val="2"/>
        <charset val="186"/>
      </rPr>
      <t xml:space="preserve">                                                          </t>
    </r>
    <r>
      <rPr>
        <sz val="12"/>
        <rFont val="Arial"/>
        <family val="2"/>
        <charset val="186"/>
      </rPr>
      <t xml:space="preserve">
</t>
    </r>
  </si>
  <si>
    <t xml:space="preserve">PVP terpė spermatozoidų imobilizavimui 10% </t>
  </si>
  <si>
    <t xml:space="preserve">Hyadazė (hialuronidazė), skirta žmogaus kiaušialąsčių valymui prieš atliekant ICSI ar šaldymą. Su žmogaus serumo albuminu 
Pakuotėje ne daugiau 5 mėgintuvėliai po 1 ml, mėgintuvėlis plastikinis užsukamu dangteliu.
Terpė sterili, testuota sterilumui, pH, osmoliariškumui, sertifikuojama pelės embrionų (MEA), endotoksinų testais. Atitikimas pH 7.2-7.6, sterili, endotoksinai, pelės embriono išgyvenamumo tyrimas ≥ 80%.
CE ženklinimas.
Terpės tinkamumo laikas ne mažiau 12 mėnesių nuo pagaminimo datos.                                                       
</t>
  </si>
  <si>
    <t xml:space="preserve">Hyadazė kiaušialąsčių paruošimui, </t>
  </si>
  <si>
    <t>Fermentas kumulazė skirta žmogaus kiaušialąsčių valymui prieš mikromanipuliaciją ICSI ar šaldymą. Terpė paruošta naudoti. Rekombinantinė žmogaus hialuronidazė. Grynumas ne mažiau 99%. Pakuotė ne mažiau 5vnt buteliukų po 0,5mL. Terpė sterili, testuota sterilumui, pH, osmoliariškumui, sertifikuojama pelės embrionų (MEA), endotoksinų testais. CE ženklinimas.</t>
  </si>
  <si>
    <t>Kumulazė kiaušialąsčių paruošimui</t>
  </si>
  <si>
    <t>Terpė skirta žmogaus embrionų/blastocistų biopsijai atlikti (PGD), preimplantacinei diagnostikai Skirta naudoti ne inkubatoriaus sąlygomis (be CO2)  Pilnai paruošta su žmogaus serumo albuminu ne mažiau 2mg/mL Vieno buteliuko talpa ne daugiau 10mL Galiojimas ne mažiau 8 savaičių nuo pagaminimo datos Atlikti sterilumo, osmoliškumo, pH, endotoksinų, pelės embrionų išgyvenamumo testai CE ženklinimas.</t>
  </si>
  <si>
    <t xml:space="preserve">Embrionų biopsijos terpė </t>
  </si>
  <si>
    <t xml:space="preserve">Parafino farmacinis aliejus darbui su žmogaus embrionais. 
Pagamintas du kartus plaunant ypatingai išgrynintu vandeniu ir sterilizuotas filtruojant per 02 mikronų filtrą. Pakuotėje ne daugiau 100mL
Kiekvienos partijos kokybės kontrolė užtikrina:
Sterilumas Sterility test (SAL), Pelės embriono tyrimas (MEA):  ≥ 80% Peroksidų kiekis :POV (Peroxide value) &lt;01 mEq/Kg                                                                                                                                      Endotoksinai : Endotoxin &lt; 01 EU/ml                                             
CE ženklinimas
Tinkamumo laikas ne mažiau 18 mėnesių nuo pagaminimo datos.                                                                
</t>
  </si>
  <si>
    <t>Parafino aliejus (sunkus) embrionų kultivacijai</t>
  </si>
  <si>
    <t xml:space="preserve">Mineralinis aliejus darbui su žmogaus embrionais Ypač grynas, farmacinis, šviesus parafino aliejus
Pagamintas du kartus plaunant ypatingai išgrynintu vandeniu ir sterilizuotas filtruojant per 02 mikronų filtrą Pakuojamas plastikinėje neembrionotoksiškoje taroje su užsukamu plastikiniu dangteliu
Kiekvienos partijos kokybės kontrolė užtikrina:
Sterilumą: Endotoksinų kiekį, Pelės embriono tyrimas (MEA):  ≥ 80% blastocistų po 96 h inkubavimo
CE ženklinimas
Vienoje pakuotėje ne daugiau 100 ml Tinkamumo laikas ne mažiau 18 mėnesių nuo pagaminimo datos.          
</t>
  </si>
  <si>
    <t>Mineralinis aliejus (lengvas) embrionų kultivacijai  100 ml x 60 yra 6000 ml</t>
  </si>
  <si>
    <t>Žmogaus spermatozoidų šaldymo terpė. Paruošta naudoti. Šaldoma santykiu 1:1. Atliktas Endotoksinų testas (&lt; 0.25 EU/mL). Su žmogaus serumo albuminu ir hepes.
Žmogaus spermatozoidų išgyvenamumo testas  ≥ 80%. CE ženklinimas. 
Laikymas 2-8 °C. vienas buteliukas nedaugiau 15mL. Galiojimas ne mažiau 12 mėn. nuo pagaminimo datos.   Turi būti pateikti pavyzdžiai išbandymui (vienas buteliukas)</t>
  </si>
  <si>
    <t xml:space="preserve">Spermatozoidų šaldymo terpė 1:1 </t>
  </si>
  <si>
    <r>
      <t xml:space="preserve">Koncentruota spermatozoidų užšaldymo terpė Šaldoma santykiu 3 : 1. Paruošta naudoti.
*Vienos stadijos šaldymo terpė darbui su žmogaus spermatozoidais Terpė skaidri (be pieno, kiaušinio trynio elementų) ir gali būti naudojama tiesiai iš butelio. Buteliuko tūris ne daugiau 5 mL. Laikymas 2-8 °C. 
*Terpės ph 7,20-7,90 ribose, sterili, endotoksinų kiekis ne daugiau 0,25 EU/ml, spermatozoidų išgyvenamumas &gt;80% po 4 valandų ekspozicijos terpėje
*Tinkamumo laikas 18 mėnesių nuo pagaminimo
*CE ženklinimas                                                                                                                                       </t>
    </r>
    <r>
      <rPr>
        <sz val="12"/>
        <color rgb="FFFF0000"/>
        <rFont val="Arial"/>
        <family val="2"/>
        <charset val="186"/>
      </rPr>
      <t>Turi būti pateikti pavyzdžiai išbandymui (vienas buteliukas)</t>
    </r>
    <r>
      <rPr>
        <sz val="12"/>
        <color theme="1"/>
        <rFont val="Arial"/>
        <family val="2"/>
        <charset val="186"/>
      </rPr>
      <t xml:space="preserve">
</t>
    </r>
  </si>
  <si>
    <t xml:space="preserve">Spermatozoidų šaldymo terpė 3:1 </t>
  </si>
  <si>
    <r>
      <t xml:space="preserve">Silanu dengtos silicio dalelės chemiškai ištirtame druskos tirpale su HEPES (pH buferis). Rinkinį sudaro 2 svorio gradientai 50% ir 90%, skirti sluoksniuoti vieną ant kito ir atskirti judrius spermatozoidus nuo nejudrių.
*Netoksiškas ląstelėms
*Labai švarus produktas su mažu endotoksinų kiekiu &lt;025EU/ml
*CE ženklinimas
*Viename buteliuke ne daugiau 6 ml vieno gradiento.   Tinkamumo laikas ne mažiau 24 mėnesių nuo pagaminimo datos. 
</t>
    </r>
    <r>
      <rPr>
        <sz val="12"/>
        <color rgb="FFFF0000"/>
        <rFont val="Arial"/>
        <family val="2"/>
        <charset val="186"/>
      </rPr>
      <t xml:space="preserve">
</t>
    </r>
  </si>
  <si>
    <t xml:space="preserve">Spermatozoidų centrifugavimo gradientas Nr. 2 </t>
  </si>
  <si>
    <t xml:space="preserve">Silanu dengtos silicio dalelės chemiškai ištirtame druskos tirpale su HEPES (pH buferis) Rinkinį sudaro 2 svorio gradientai, skirti sluoksniuoti vieną ant kito ir atskirti judrius spermatozoidus nuo nejudrių 
*Netoksiškas ląstelėms
*Labai švarus produktas su mažu endotoksinų kiekiu &lt;025EU/ml
*CE ženklinimas
*Vienoje pakuotėje ne daugiau 50 ml vieno gradiento. Bendras pakuotės tūris 100mlTinkamumo laikas ne mažiau 18 mėnesių nuo pagaminimo datos Laikymo sąlygos 2° to 8°C.
</t>
  </si>
  <si>
    <t xml:space="preserve">Spermatozoidų centrifugavimo gradientas Nr. 1 </t>
  </si>
  <si>
    <t xml:space="preserve">Terpė skirta pagalbinio apvaisinimo procedūroms su žmogaus lytinėmis ląstelėmis ir embrionų manipuliacijomis: kiaušialąsčių surinkimui, praplovimui, spermatozoidų išplukdymui ir praplovimui, embrionų perkėlimui
*Palaikanti fiziologinio lygio pH ribas (7,2–7,4) skirtingų temperatūrų ribose (25-37C) nenaudojant CO2 inkubatoriaus 
*Sudėtyje yra gentamicino
*Sudėtyje yra žmogaus serumo albumino (HSA) ne mažiau nei 5 mg/mL
*CE ženklinimas
*Terpės su dviguba buferine sistema: HEPES ir MOPS, natrio hidrokarbonato junginiu 
*Terpės sudėtyje yra taurino ir glicino, užtikrinančių apdorojamų ląstelių homeostazę
*Galiojimo laikas ne mažiau 12 mėn. nuo pagaminimo datos                             *Vienas buteliukas ne daugiau 12mL, kai bendra pakuotė ne daugiau 150mL
*Galiojimo laikas  po pakuotės atidarymo –  ne mažiau 5 savaitės
* Terpės pakuojamos į buteliukus, kurių tūris ne daugiau nei 15 ml, siekiant kuo greičiau sunaudoti nuo atidarymo
*Biologinis suderinamumo nustatymas pagal pelės embriono tyrimą (viena ląstelė iki blastocistos stadijos per 96 val. subręsta ≥ 80 % atvejų);
*Sterilumo nustatymas pagal farmakopėjos (USP) sterilumo testą &lt;71&gt;
*Žmogaus spermatozoidų išgyvenamumo tyrimas (HSSA) (≥ 70 % judrumas po 24 val.)
</t>
  </si>
  <si>
    <t xml:space="preserve">Terpė kiaušialąsčių ir spermatozoidų surinkimui, </t>
  </si>
  <si>
    <t xml:space="preserve">Vienos stadijos kiaušialąsčių ir visų stadijų embrionų augimo terpė papildyta citokinais ir hialuronu, skirta vyresnio amžiaus pacienčių ląstelėms apvaisinti ir  auginti, esant blogai impantacijai, bei pasikartojantiems persileidimams            *Citokinų koncentracija ne mažiau GM-CSF: 2 ng/mL                                                                                     *Hialurono ne mažiau HSA: 5 mg/mL
*Terpės pH: 72 – 74
*Osmotiškumas : 257-273 mOsm/kg
*Galiojimas ne mažiau 26 savaitės nuo pagaminimo datos                                                                             *CE ženklinimas                                                                                                                                 *Pakuotė ne daugiau 10mL buteliukas                                                      </t>
  </si>
  <si>
    <t xml:space="preserve">Vienos stadijos augimo terpė papildyta citokinais </t>
  </si>
  <si>
    <t xml:space="preserve">Vienos stadijos terpė kiaušialąsčių, zigotų ir visų stadijų embrionų kultivavimui Terpė skirta nepertraukiamam visų stadijų žmogaus embrionų kultivavimui nuo pat apvaisinimo klasikiniu būdu (IVF) ar naudojant intracitoplazminę spermatozoido injekciją (ICSI) iki vėlyvos stadijos (5/6 paros) blastocistų
*Paruošta naudojimui
*Sudėtyje yra žmogaus serumo albumino (koncentracija ne mažiau 5 mg/mL),
*Sumažinta laktatų koncentracija,
*Patvirtinta klinikiniam naudojimui,
*Turi CE ženklinimą,
*Be fenolio raudonojo,
*Galiojimo laikas ne mažiau 120 dienų nuo pagaminimo datos,
*Viename užsukamame buteliuke – ne daugiau 20 ml Bendras pakuotės bendras tūris ne daugiau 40 ml
*Terpė testuota pagal: endotoksinų kiekio nustatymą pagal kardauodegio krabo (Limulus polyphemus) amebocitų lizato (LAL) analizės metodą (&lt; 0,25 EU/ml);
*Biologinis suderinamumo nustatymas pagal pelės embriono tyrimą (viena ląstelė iki blastocistos stadijos per 96 val. subręsta ≥ 80 % atvejų);
*Sterilumo nustatymas pagal farmakopėjos (USP) sterilumo testą &lt;71&gt;;
*Žmogaus spermatozoidų išgyvenamumo tyrimas (HSSA) (≥ 70 % judrumas po 24 val.)
</t>
  </si>
  <si>
    <t xml:space="preserve">Vienos pakopos terpė kiaušialąsčių, zigotų ir visų stadijų embrionų kultivavimui </t>
  </si>
  <si>
    <t>pak.</t>
  </si>
  <si>
    <t xml:space="preserve">Terpė yra bikarbonato buferinis reagentas, skirtas tirti pacientų kiaušialąstes, kurių po ankstesnių intracitoplazminių spermos injekcijų ciklų nepavyko apvaisinti galimai dėl nepakankamos kiaušialąsčių aktyvacijos. Buteliukas ne daugiau 1mL. Spermatozoidų išgyvenamumo testas ≥ 80%. Endotoksinai  &lt; 0,25. pH (37C) 7.0-7.6. CE ženklinimas.
</t>
  </si>
  <si>
    <t xml:space="preserve">Kiaušialąsčių aktyvavimo terpė apvaisinimo procedūrai.  </t>
  </si>
  <si>
    <t>vnt.</t>
  </si>
  <si>
    <r>
      <t xml:space="preserve">Kasetė skirta </t>
    </r>
    <r>
      <rPr>
        <b/>
        <sz val="12"/>
        <color theme="1"/>
        <rFont val="Arial"/>
        <family val="2"/>
        <charset val="186"/>
      </rPr>
      <t>Mioxsys aparatui</t>
    </r>
    <r>
      <rPr>
        <sz val="12"/>
        <color theme="1"/>
        <rFont val="Arial"/>
        <family val="2"/>
        <charset val="186"/>
      </rPr>
      <t xml:space="preserve">, analizuoti ir įvertinti spermatozoidų oksidacinio streso rodiklius. Rezultatų pateikimas per 2 min. Analizei reikalingas mėginio tūris ne daugiau 30 uL. Galimybė analizuoti šviežią arba šaldytą spermą. </t>
    </r>
  </si>
  <si>
    <t>Spermatozoidų oksidacinio streso įvertinimo kasetė atliekant kokybinį elektrocheminį spermos tyrimą</t>
  </si>
  <si>
    <t xml:space="preserve">Rinkinį sudaro DNR denatūrantas Reagentas, lizės tirpalas, iš anksto paruošti mikroskopo stikleliai, dengiamieji stikleliai, mėgintuvėliai su agarozės geliu, mėgintuvėliai
spermos paruošimui. </t>
  </si>
  <si>
    <t>33141620-2</t>
  </si>
  <si>
    <t>Spermos DNR fragmentacijos testo rinkinys</t>
  </si>
  <si>
    <t>Hialiuronanu ir žmogaus rekombinantiniu albuminu praturtinta terpė, skirta embrionų patalpinimo procedūrai. Vienas buteliukas ne daugiau 1,5 mL, kai pakuotėje ne daugiau 5vnt buteliukų. Reikalavimai: Sterilumo testas, osmotiškumo testas, pH testas, endotoksinai &lt; 0.1 EU/ml, MEA. Galiojimas ne mažiau 7 dienos po atidarymo. CE ženklinimas</t>
  </si>
  <si>
    <t xml:space="preserve">Terpė embrionų implantacijai </t>
  </si>
  <si>
    <t>pak</t>
  </si>
  <si>
    <t>IVF laboratorijai skirtos servetėlės paviršių valymui: inkubatoriams, laminarams, baldams. Be alkoholio, bekvapės, testuotos MEA, ne toksiškos embrionams.  Galiojimas ne mažiau 36 mėn. nuo pagaminimo datos. Vienoje pakuotėje ne mažiau 70vnt servetėlių.</t>
  </si>
  <si>
    <t xml:space="preserve">IVF Laboratorijos paviršių valymo servetėlės </t>
  </si>
  <si>
    <r>
      <t xml:space="preserve">Skirtas laboratorinių paviršių ir grindų dezinfekavimui ir valymui. Mikrobiologinis veiksmingumas: baktericidas, fungicidas (Candida), algicidas ir selektyvus virucidas. Veikliosios medžiagos: ketvirtinis amonio junginys (propionatas): 6,3 mg/g. Žmogaus spermos išgyvenamumo ir pelės embrionų testai. CE ženklinimas. </t>
    </r>
    <r>
      <rPr>
        <b/>
        <sz val="12"/>
        <color theme="1"/>
        <rFont val="Arial"/>
        <family val="2"/>
        <charset val="186"/>
      </rPr>
      <t>Talpa : 2 litrai</t>
    </r>
  </si>
  <si>
    <t xml:space="preserve">Laboratorinių paviršių dezinfektantas </t>
  </si>
  <si>
    <r>
      <t xml:space="preserve">Skirtas CO2 inkubatorių, laminarinio srauto gaubtų, stiklo, plastiko, nerūdijančio plieno dezinfekavimui. Veikliosios medžiagos: benzilalkildimetilchloridas 2,6 mg/g. Atlikti Žmogaus spermos išgyvenamumo ir pelės embrionų testai. CE ženklinimas. Talpa : </t>
    </r>
    <r>
      <rPr>
        <b/>
        <sz val="12"/>
        <color theme="1"/>
        <rFont val="Arial"/>
        <family val="2"/>
        <charset val="186"/>
      </rPr>
      <t>1 litras su purkštuku.</t>
    </r>
  </si>
  <si>
    <t>Dezinfektantas  CO2 Inkubatoriams ir Laminarams</t>
  </si>
  <si>
    <t>Pipetė-dozatorius, skirta darbui su įvairaus diametro žmogaus kiaušialąsčių ir embrionų deputacijos pipetėmis. Sudaryta iš metalinio pagrindinio korpuso ir užsukamo antgalio-pipečių laikiklio. Su atrama pasidėti ant stalo. Terpės įtraukimo tūris mikromanipuliacijų metu ne siauresnėse ribose nei 0-3,0 µl. Tinkamas darbui su įvairiomis denudacinėmis pipetėmis.</t>
  </si>
  <si>
    <t>33140000-3</t>
  </si>
  <si>
    <t>Flexi-Pet tipo 
laikiklis denucacijos 
pipetėms</t>
  </si>
  <si>
    <t xml:space="preserve">Mechaninis vienakanalis pipetmanas 20-200 ul tūrio. </t>
  </si>
  <si>
    <t xml:space="preserve">Mechaninis vienkanalis pipetmanas 0,5-10ul tūrio. Plonas prailgintas antgalis </t>
  </si>
  <si>
    <t xml:space="preserve">Lėkštelės skirtos ASTEC CCM-iBIS-SG realaus laiko inkubatoriui. Talpina 12 embrionų.  CE ženklinimas. </t>
  </si>
  <si>
    <t>33141600-6</t>
  </si>
  <si>
    <t xml:space="preserve">Realaus laiko inkubatoriaus embrionų auginimo lėkštelės </t>
  </si>
  <si>
    <r>
      <t>Spermos atskyrimo prietaisas spermatozoidų atrankai. Mėginio talpa</t>
    </r>
    <r>
      <rPr>
        <sz val="12"/>
        <color rgb="FFFF0000"/>
        <rFont val="Arial"/>
        <family val="2"/>
        <charset val="186"/>
      </rPr>
      <t xml:space="preserve"> 3 mL</t>
    </r>
    <r>
      <rPr>
        <sz val="12"/>
        <color theme="1"/>
        <rFont val="Arial"/>
        <family val="2"/>
        <charset val="186"/>
      </rPr>
      <t xml:space="preserve"> Išmatavimai : diametras 55.62 mm , aukštis 19.23 mm. Sterilus. Kiekvienas supakuotas atskirai. Galiojimo laikas ne mažiau 24 mėn. CE ženklinimas</t>
    </r>
  </si>
  <si>
    <t>Spermatozoidų atrankos lėkštelė su membrana 3 mL</t>
  </si>
  <si>
    <r>
      <t xml:space="preserve">Spermos atskyrimo prietaisas spermatozoidų atrankai. Mėginio talpa </t>
    </r>
    <r>
      <rPr>
        <sz val="12"/>
        <color rgb="FFFF0000"/>
        <rFont val="Arial"/>
        <family val="2"/>
        <charset val="186"/>
      </rPr>
      <t>850 uL</t>
    </r>
    <r>
      <rPr>
        <sz val="12"/>
        <color theme="1"/>
        <rFont val="Arial"/>
        <family val="2"/>
        <charset val="186"/>
      </rPr>
      <t xml:space="preserve"> Išmatavimai : diametras 55.62 mm , aukštis 19.23 mm. Sterilus. Kiekvienas supakuotas atskirai. Galiojimo laikas ne mažiau 24 mėn. CE ženklinimas</t>
    </r>
  </si>
  <si>
    <t xml:space="preserve">Spermatozoidų atrankos lėkštelė su membrana 850 uL </t>
  </si>
  <si>
    <r>
      <t xml:space="preserve">Spermos atskyrimo prietaisas spermatozoidų atrankai. Mėginio talpa </t>
    </r>
    <r>
      <rPr>
        <sz val="12"/>
        <color rgb="FFFF0000"/>
        <rFont val="Arial"/>
        <family val="2"/>
        <charset val="186"/>
      </rPr>
      <t>1 mL</t>
    </r>
    <r>
      <rPr>
        <sz val="12"/>
        <color theme="1"/>
        <rFont val="Arial"/>
        <family val="2"/>
        <charset val="186"/>
      </rPr>
      <t xml:space="preserve"> Išmatavimai : diametras 55.62 mm , aukštis 19.23 mm. Sterilus. Kiekvienas supakuotas atskirai. Galiojimo laikas ne mažiau 24 mėn. CE ženklinimas</t>
    </r>
  </si>
  <si>
    <t xml:space="preserve">Spermatozoidų atrankos lėkštelė su membrana 1 mL </t>
  </si>
  <si>
    <r>
      <t xml:space="preserve">Rašikliai skirti IVF laboratoriniams indams žymėti. Netoksiški, saugūs embrionams. Endotoksino tyrimas (&lt; 0,05 EU).
96 val. 1 ląstelės pelės embriono tyrimas (MEA) ≥ 80 %
Be ksileno
Spalvos : juodos, raudonos arba mėlynos spalvos. Pakuotėje 4 vnt rašiklių. </t>
    </r>
    <r>
      <rPr>
        <sz val="12"/>
        <color rgb="FFFF0000"/>
        <rFont val="Arial"/>
        <family val="2"/>
        <charset val="186"/>
      </rPr>
      <t>Pateikti pavyzdį - vieną juodą rašiklį.</t>
    </r>
  </si>
  <si>
    <t xml:space="preserve">Laboratorinių žymeklių rinkinys </t>
  </si>
  <si>
    <t xml:space="preserve">Lipnūs antibakteriniai kilimėliai pagaminti iš polietileno, apsaugoto itin aukšto švarumo reikalaujančias patalpas nuo dulkių ir purvo. Plotis 45 (+/-5cm), ilgis 115(+/-10cm). </t>
  </si>
  <si>
    <t xml:space="preserve">Daugiasluoksniai lipnūs laboratorijos/operacinės kilimėliai </t>
  </si>
  <si>
    <r>
      <t xml:space="preserve">Lipnių etikečių kasetės tinkamos Brady BMP51 -M131499 etikečių spausdintuvui. Vienoje kasetėje turi būti 180 vnt. etikečių, pagamintų iš nailono, kurių dydis: aukštis (mm) 25,40, plotis (mm) 12,70, storis (mm) 0,165. Etiketės turi būti tinkamos laboratorinių mėgintuvėlių 1-2 ml ir cryo šiaudelių identifikavimui ir ženklinimui. Atsparus skystam azotui. </t>
    </r>
    <r>
      <rPr>
        <sz val="12"/>
        <color rgb="FFFF0000"/>
        <rFont val="Arial"/>
        <family val="2"/>
        <charset val="186"/>
      </rPr>
      <t xml:space="preserve">Turi būti pateikti pavyzdžiai -1  kasetė. </t>
    </r>
    <r>
      <rPr>
        <sz val="12"/>
        <color theme="1"/>
        <rFont val="Arial"/>
        <family val="2"/>
        <charset val="186"/>
      </rPr>
      <t xml:space="preserve">
</t>
    </r>
  </si>
  <si>
    <t>Etiketės laboratorinių mėgintuvėlių identifikavimui</t>
  </si>
  <si>
    <r>
      <t xml:space="preserve">Nerūdijančio plieno (ar aliuminio) vientiso lydinio stovelis su ne mažiau nei 10 angelėmis, </t>
    </r>
    <r>
      <rPr>
        <b/>
        <sz val="12"/>
        <color theme="1"/>
        <rFont val="Arial"/>
        <family val="2"/>
        <charset val="186"/>
      </rPr>
      <t>tinkančiomis 14-15 ml mėgintuvėliams</t>
    </r>
    <r>
      <rPr>
        <sz val="12"/>
        <color rgb="FFFF0000"/>
        <rFont val="Arial"/>
        <family val="2"/>
        <charset val="186"/>
      </rPr>
      <t xml:space="preserve">. </t>
    </r>
    <r>
      <rPr>
        <sz val="12"/>
        <color theme="1"/>
        <rFont val="Arial"/>
        <family val="2"/>
        <charset val="186"/>
      </rPr>
      <t xml:space="preserve">Tinkamas naudoti inkubatoriuose, ant šildymo plokščių, sausų vonių inkubatoriuose. Autoklavuojamas.
</t>
    </r>
  </si>
  <si>
    <t xml:space="preserve">Šildomas (metalinis) stovelis mėgintuvėliams </t>
  </si>
  <si>
    <r>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daugiau 59 mm. Antgalių papildymui gali būti naudojamos individualios pakuotės be dėžučių (refilling). Turi derėti tarpusavyje su Sartorius kintamo tūrio dozatoriais. Antgaliai turi CE - IVD ženklinimą, atitinka ISO 8655 standartą. </t>
    </r>
    <r>
      <rPr>
        <sz val="12"/>
        <color rgb="FFFF0000"/>
        <rFont val="Arial"/>
        <family val="2"/>
        <charset val="186"/>
      </rPr>
      <t>Turi būti pateikti pavyzdžiai - 1 dėžutė.</t>
    </r>
    <r>
      <rPr>
        <sz val="12"/>
        <color theme="1"/>
        <rFont val="Arial"/>
        <family val="2"/>
        <charset val="186"/>
      </rPr>
      <t xml:space="preserve">
</t>
    </r>
  </si>
  <si>
    <r>
      <t xml:space="preserve">Antgaliai kintamo tūrio automatinei pipetei </t>
    </r>
    <r>
      <rPr>
        <b/>
        <sz val="12"/>
        <color theme="1"/>
        <rFont val="Arial"/>
        <family val="2"/>
        <charset val="186"/>
      </rPr>
      <t xml:space="preserve">iki 200 µl </t>
    </r>
  </si>
  <si>
    <r>
      <t xml:space="preserve">Polipropileno, nepirogeniški, be RNazės/DNazės, sterilūs, su filtrais, prailginti, siauru galu, graduoti, steriliai supakuoti dėžutėse po 96 vnt. Lanksčios sienelės ir vidiniai sandarinimo žiedai užtikrina saugų ir lengvą uždėjimą bei nuėmimą. Ilgis – ne daugiau 49 mm. Antgalių papildymui gali būti naudojamos individualios pakuotės be dėžučių (refilling). Turi derėti tarpusavyje su Sartorius kintamo tūrio dozatoriais. Antgaliai turi CE - IVD ženklinimą, atitinka ISO 8655 standartą.                                                                      </t>
    </r>
    <r>
      <rPr>
        <sz val="12"/>
        <color rgb="FFFF0000"/>
        <rFont val="Arial"/>
        <family val="2"/>
        <charset val="186"/>
      </rPr>
      <t>Turi būti pateikti pavyzdžiai - 1 dėžutė.</t>
    </r>
    <r>
      <rPr>
        <sz val="12"/>
        <color theme="1"/>
        <rFont val="Arial"/>
        <family val="2"/>
        <charset val="186"/>
      </rPr>
      <t xml:space="preserve">
</t>
    </r>
  </si>
  <si>
    <r>
      <t xml:space="preserve">Antgaliai kintamo tūrio automatinei pipetei </t>
    </r>
    <r>
      <rPr>
        <b/>
        <sz val="12"/>
        <color theme="1"/>
        <rFont val="Arial"/>
        <family val="2"/>
        <charset val="186"/>
      </rPr>
      <t xml:space="preserve">iki 10 µl </t>
    </r>
  </si>
  <si>
    <r>
      <t xml:space="preserve">Antgalis kiaušialąsčių surinkimui tvirtinamas ant 1 ml švirkšto, ne mažiau 55 mm ilgio, vamzdelio išorinis skersmuo 1,25 mm, vidinis 1,0 mm. MEA, LAL testuoti, sterilizuoti gama spinduliais, sterilūs, </t>
    </r>
    <r>
      <rPr>
        <b/>
        <sz val="12"/>
        <color theme="1"/>
        <rFont val="Arial"/>
        <family val="2"/>
        <charset val="186"/>
      </rPr>
      <t>supakuoti po vieną</t>
    </r>
    <r>
      <rPr>
        <sz val="12"/>
        <color theme="1"/>
        <rFont val="Arial"/>
        <family val="2"/>
        <charset val="186"/>
      </rPr>
      <t xml:space="preserve">. CE ženklinimas. </t>
    </r>
    <r>
      <rPr>
        <sz val="12"/>
        <color rgb="FFFF0000"/>
        <rFont val="Arial"/>
        <family val="2"/>
        <charset val="186"/>
      </rPr>
      <t>Turi būti pateikti pavyzdžiai - 3 vnt.</t>
    </r>
    <r>
      <rPr>
        <sz val="12"/>
        <color theme="1"/>
        <rFont val="Arial"/>
        <family val="2"/>
        <charset val="186"/>
      </rPr>
      <t xml:space="preserve">
</t>
    </r>
  </si>
  <si>
    <t>Antgalis kiaušialąsčių surinkimui</t>
  </si>
  <si>
    <r>
      <t xml:space="preserve">IVF švirkštai. Skirti embrionų patalpinimui. Korpusas, stūmoklis pagaminti iš polipropileno.  Be latekso. Silikoninis žiedas ant stūmoklio užtikrina sklandų veikimą be slydimo gale. Nepirogeniški, MEA testuoti, sterilizuoti gama spinduliais, sterilūs, </t>
    </r>
    <r>
      <rPr>
        <b/>
        <sz val="12"/>
        <color theme="1"/>
        <rFont val="Arial"/>
        <family val="2"/>
        <charset val="186"/>
      </rPr>
      <t>supakuoti po vieną</t>
    </r>
    <r>
      <rPr>
        <sz val="12"/>
        <color theme="1"/>
        <rFont val="Arial"/>
        <family val="2"/>
        <charset val="186"/>
      </rPr>
      <t xml:space="preserve">. CE ženklinimas. 100 vnt dėžutėje.
</t>
    </r>
    <r>
      <rPr>
        <sz val="12"/>
        <color rgb="FFFF0000"/>
        <rFont val="Arial"/>
        <family val="2"/>
        <charset val="186"/>
      </rPr>
      <t>Turi būti pateikti pavyzdžiai - 3 vnt.</t>
    </r>
    <r>
      <rPr>
        <sz val="12"/>
        <color theme="1"/>
        <rFont val="Arial"/>
        <family val="2"/>
        <charset val="186"/>
      </rPr>
      <t xml:space="preserve">
</t>
    </r>
  </si>
  <si>
    <t>33141310-6</t>
  </si>
  <si>
    <t>1 ml sterilūs švirkštai IVF embrionų talpinimui</t>
  </si>
  <si>
    <r>
      <t xml:space="preserve">Ilgis 150 mm, kapiliaro išorinis skersmuo 7,8 mm, max talpa 7 ml, graduotos 0.5, 1, 1.5, 2, 2.5, 3ml, </t>
    </r>
    <r>
      <rPr>
        <b/>
        <sz val="12"/>
        <color theme="1"/>
        <rFont val="Arial"/>
        <family val="2"/>
        <charset val="186"/>
      </rPr>
      <t>supakuotos po vieną, sterilios</t>
    </r>
    <r>
      <rPr>
        <sz val="12"/>
        <color theme="1"/>
        <rFont val="Arial"/>
        <family val="2"/>
        <charset val="186"/>
      </rPr>
      <t xml:space="preserve">. CE ženklinimas. </t>
    </r>
    <r>
      <rPr>
        <sz val="12"/>
        <color rgb="FFFF0000"/>
        <rFont val="Arial"/>
        <family val="2"/>
        <charset val="186"/>
      </rPr>
      <t>Turi būti pateikti pavyzdžiai - 3 vnt.</t>
    </r>
    <r>
      <rPr>
        <sz val="12"/>
        <color theme="1"/>
        <rFont val="Arial"/>
        <family val="2"/>
        <charset val="186"/>
      </rPr>
      <t xml:space="preserve">
</t>
    </r>
  </si>
  <si>
    <t>Plastmasinės Pastero pipetės, 3 ml</t>
  </si>
  <si>
    <r>
      <t xml:space="preserve">Žmogaus biologiniams skysčiams surinkti skirtas indelis. Sterilus (Irradiation) 10-6). Kiekvienas indelis vakumuotas ir supakuotas atskirai. Indelis pagamintas iš Polistiteno (PS). Tūris ne daugiau 85mL. Testuoti : One cell stage Mouse Embryo Assey (MEA &gt; 80% Blastocyst)
Non-pyrogenic, Endotoxin (LAL &lt; 0.03125 EU/Device)
Human sperm Survival and Molity (SMI &gt; 0.75%). </t>
    </r>
    <r>
      <rPr>
        <sz val="12"/>
        <color rgb="FFFF0000"/>
        <rFont val="Arial"/>
        <family val="2"/>
        <charset val="186"/>
      </rPr>
      <t>Turi būti pateikti pavyzdžiai - 3 vnt.</t>
    </r>
  </si>
  <si>
    <t xml:space="preserve">Indelis spermos analizei </t>
  </si>
  <si>
    <r>
      <t xml:space="preserve">5 ml IVF mėgintuvėliai apvaliu dugnu. Pagaminti iš polistireno (PS), su polietileno (PE) dvigubos padėties dangteliu, užtikrinančiu dujų srautus: ventiliuojamas/uždarytas. </t>
    </r>
    <r>
      <rPr>
        <b/>
        <sz val="12"/>
        <color theme="1"/>
        <rFont val="Arial"/>
        <family val="2"/>
        <charset val="186"/>
      </rPr>
      <t>Sterilūs, supakuoti po vieną</t>
    </r>
    <r>
      <rPr>
        <sz val="12"/>
        <color theme="1"/>
        <rFont val="Arial"/>
        <family val="2"/>
        <charset val="186"/>
      </rPr>
      <t xml:space="preserve">. Be RNazės/DNazės. CE ženklinimas.
</t>
    </r>
    <r>
      <rPr>
        <sz val="12"/>
        <color rgb="FFFF0000"/>
        <rFont val="Arial"/>
        <family val="2"/>
        <charset val="186"/>
      </rPr>
      <t>Turi būti pateikti pavyzdžiai - 3 vnt.</t>
    </r>
    <r>
      <rPr>
        <sz val="12"/>
        <color theme="1"/>
        <rFont val="Arial"/>
        <family val="2"/>
        <charset val="186"/>
      </rPr>
      <t xml:space="preserve">
</t>
    </r>
  </si>
  <si>
    <t>5 ml  IVF mėgintuvėliai apvaliu dugnu</t>
  </si>
  <si>
    <r>
      <t xml:space="preserve">14 ml IVF mėgintuvėliai apvaliu dugnu, sterilūs. Pagaminti iš polistireno (PS), su polietileno (PE) dvigubos padėties dangteliu, užtikrinančiu dujų srautus: ventiliuojamas/uždarytas. Ilgis ne daugiau 95 mm.  Atliktas pelės embriono tyrimas (MEA). CE ženklinimas. Supakuoti po vieną steriliai.
</t>
    </r>
    <r>
      <rPr>
        <sz val="12"/>
        <color rgb="FFFF0000"/>
        <rFont val="Arial"/>
        <family val="2"/>
        <charset val="186"/>
      </rPr>
      <t>Turi būti pateikti pavyzdžiai  - 3 vnt.</t>
    </r>
    <r>
      <rPr>
        <sz val="12"/>
        <color theme="1"/>
        <rFont val="Arial"/>
        <family val="2"/>
        <charset val="186"/>
      </rPr>
      <t xml:space="preserve">
</t>
    </r>
  </si>
  <si>
    <t xml:space="preserve">14 ml IVF mėgintuvėliai apvaliu dugnu </t>
  </si>
  <si>
    <r>
      <t xml:space="preserve">Ypatingai skaidraus polipropileno (PP). Graduoti, su vieta užrašui. Mėgintuvėliai su užsukamais dangteliais, kurie gali būti tiek ventiliuojamoje, tiek visiškai uždarytoje padėtyje. Be RNazės/DNazės. Vienoje uždaroje pakuotėje ne daugiau kaip 25 mėgintuvėliai. Sterilizuoti gama spinduliais. Atliktas pelės embriono tyrimas (MEA).
CE ženklinimas.
</t>
    </r>
    <r>
      <rPr>
        <sz val="12"/>
        <color rgb="FFFF0000"/>
        <rFont val="Arial"/>
        <family val="2"/>
        <charset val="186"/>
      </rPr>
      <t>Turi būti pateikti pavyzdžiai - 1 uždara pakuotė.</t>
    </r>
    <r>
      <rPr>
        <sz val="12"/>
        <color theme="1"/>
        <rFont val="Arial"/>
        <family val="2"/>
        <charset val="186"/>
      </rPr>
      <t xml:space="preserve">
</t>
    </r>
  </si>
  <si>
    <t>15 ml konusiniai centrifuginiai mėgintuvėliai</t>
  </si>
  <si>
    <r>
      <t xml:space="preserve">50 mm diametro ICSI lėkštelės. Pagaminta iš kristališkai gryno polistireno, nepirogeniškos, MEA testuotos, sterilizuotos gama spinduliais, išoriniai išmatavimai 51x9 mm, kultivavimo plotas 21,5 cm². Atliktas pelės embriono tyrimas (MEA), blastocistų augimas ≥80%. CE ženklinimas. </t>
    </r>
    <r>
      <rPr>
        <b/>
        <sz val="12"/>
        <color theme="1"/>
        <rFont val="Arial"/>
        <family val="2"/>
        <charset val="186"/>
      </rPr>
      <t>Supakuoti steriliai po 1 vnt</t>
    </r>
    <r>
      <rPr>
        <sz val="12"/>
        <color rgb="FFFF0000"/>
        <rFont val="Arial"/>
        <family val="2"/>
        <charset val="186"/>
      </rPr>
      <t>.</t>
    </r>
    <r>
      <rPr>
        <sz val="12"/>
        <color theme="1"/>
        <rFont val="Arial"/>
        <family val="2"/>
        <charset val="186"/>
      </rPr>
      <t xml:space="preserve">
</t>
    </r>
    <r>
      <rPr>
        <sz val="12"/>
        <color rgb="FFFF0000"/>
        <rFont val="Arial"/>
        <family val="2"/>
        <charset val="186"/>
      </rPr>
      <t>Turi būti pateikti pavyzdžiai - 3vnt.</t>
    </r>
    <r>
      <rPr>
        <sz val="12"/>
        <color theme="1"/>
        <rFont val="Arial"/>
        <family val="2"/>
        <charset val="186"/>
      </rPr>
      <t xml:space="preserve">
</t>
    </r>
  </si>
  <si>
    <t>50 mm ICSI lėkštelės</t>
  </si>
  <si>
    <r>
      <t xml:space="preserve">35 mm diametro IVF lėkštelės. Pagaminta iš kristališkai gryno polistireno, nepirogeniškos, sterilizuotos gama spinduliais. Lėkštelės išmatavimai 40.28mm O.D. x 6.17mm. Bendras lėkštelės tūris 8mL. Ventiliuojamas dangtelis. Be RNase, DNase, ir žmogaus DNR. Atliktas pelės embriono tyrimas (MEA). CE ženklinimas. Vienoje atplėšiamoje pakuotėje ne daugiau 10 lėkštelių. </t>
    </r>
    <r>
      <rPr>
        <sz val="12"/>
        <color rgb="FFFF0000"/>
        <rFont val="Arial"/>
        <family val="2"/>
        <charset val="186"/>
      </rPr>
      <t>Turi būti pateikti pavyzdžiai - 1 uždara pakuotė.</t>
    </r>
    <r>
      <rPr>
        <sz val="12"/>
        <color theme="1"/>
        <rFont val="Arial"/>
        <family val="2"/>
        <charset val="186"/>
      </rPr>
      <t xml:space="preserve">
</t>
    </r>
  </si>
  <si>
    <t xml:space="preserve">35 mm IVF  lėkštelės </t>
  </si>
  <si>
    <r>
      <t xml:space="preserve">60 mm diametro IVF lėkštelės. Pagaminta iš kristališkai gryno polistireno, nepirogeniškos, sterilizuotos gama 
spinduliais, išoriniai  išmatavimai kultivavimo  plotas 21,0 (+/-0,5) cm².  Bendras lėkštelės tūris 25mL.Ventiliuojamas dangtelis. Vienoje atplėšiamoje pakuotėje ne daugiau 10 lėkštelių. Atliktas pelės embriono tyrimas MEA+, LAL ir SMA testai, blastocistų augimas ≥80%. CE  ženklinimas  pagal 98/79/EB direktyvą in vitro diagnostikos medicinos prietaisams. Pakuotėje ne daugiau 10vnt.  </t>
    </r>
    <r>
      <rPr>
        <sz val="12"/>
        <color rgb="FFFF0000"/>
        <rFont val="Arial"/>
        <family val="2"/>
        <charset val="186"/>
      </rPr>
      <t>Turi būti pateikti pavyzdžiai - 1 uždara pakuotė.</t>
    </r>
  </si>
  <si>
    <r>
      <t>60 mm IVF  lėkštelės</t>
    </r>
    <r>
      <rPr>
        <sz val="12"/>
        <color rgb="FFFF0000"/>
        <rFont val="Arial"/>
        <family val="2"/>
        <charset val="186"/>
      </rPr>
      <t xml:space="preserve"> </t>
    </r>
  </si>
  <si>
    <r>
      <t xml:space="preserve">Lėkštelės pagamintos iš  medicininio polistireno, nepirogeniškos, netoksiškos embrionams ir lytinėms ląstelėms; sterilizuotos gama spinduliais, diametras ne  daugiau 60 mm. Lėkštelė sudaryta iš centrinio šulinėlio, kai tūris 3ml  ir atskirų 2 dalių. Ventiliuojamas dangtelis, patogus lėkštelės suėmimas Easy Grib tipas.   CE  ženklinimas  pagal 98/79/EB direktyvą in vitro diagnostikos medicinos prietaisams. Pakuotėje ne daugiau 10vnt.  </t>
    </r>
    <r>
      <rPr>
        <sz val="12"/>
        <color rgb="FFFF0000"/>
        <rFont val="Arial"/>
        <family val="2"/>
        <charset val="186"/>
      </rPr>
      <t>Turi būti pateikti pavyzdžiai - 1 uždara pakuotė</t>
    </r>
    <r>
      <rPr>
        <sz val="12"/>
        <color theme="1"/>
        <rFont val="Arial"/>
        <family val="2"/>
        <charset val="186"/>
      </rPr>
      <t xml:space="preserve">.
</t>
    </r>
  </si>
  <si>
    <r>
      <t xml:space="preserve">60 mm IVF lėkštelės su centriniu </t>
    </r>
    <r>
      <rPr>
        <b/>
        <sz val="12"/>
        <color theme="1"/>
        <rFont val="Arial"/>
        <family val="2"/>
        <charset val="186"/>
      </rPr>
      <t>cilindru - 2 dalių</t>
    </r>
  </si>
  <si>
    <r>
      <rPr>
        <b/>
        <sz val="12"/>
        <color theme="1"/>
        <rFont val="Arial"/>
        <family val="2"/>
        <charset val="186"/>
      </rPr>
      <t>100 mm</t>
    </r>
    <r>
      <rPr>
        <sz val="12"/>
        <color theme="1"/>
        <rFont val="Arial"/>
        <family val="2"/>
        <charset val="186"/>
      </rPr>
      <t xml:space="preserve"> Petri lėkštelės audinių kultūroms, ląstelių augimo plotas ne mažiau 55 cm², išorinis diametras ne mažiau 89 mm. Aukštis ne daugiau 20 mm. Bendras lėkštelės tūris ne daugiau 105mL. Pagaminta iš optiškai skaidraus gryno polistireno. Be DNasių, RN'asių. Ventiliuojamas dangtelis. Sterilizuotos gama spinduliais, nepirogeniškos (sertifikuotos). Vienoje atplėšiamoje pakuotėje ne daugiau 20 lėkštelių. Atliktas pelės embriono tyrimas (MEA), blastocistų augimas ≥80%. CE ženklinimas.
</t>
    </r>
    <r>
      <rPr>
        <sz val="12"/>
        <color rgb="FFFF0000"/>
        <rFont val="Arial"/>
        <family val="2"/>
        <charset val="186"/>
      </rPr>
      <t>Turi būti pateikti pavyzdžiai - 1 uždara pakuotė.</t>
    </r>
    <r>
      <rPr>
        <sz val="12"/>
        <color theme="1"/>
        <rFont val="Arial"/>
        <family val="2"/>
        <charset val="186"/>
      </rPr>
      <t xml:space="preserve">
</t>
    </r>
  </si>
  <si>
    <t>100 mm Petri lėkštelės audinių kultūroms</t>
  </si>
  <si>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290-300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</si>
  <si>
    <r>
      <t xml:space="preserve">Denudacijos pipetės </t>
    </r>
    <r>
      <rPr>
        <b/>
        <sz val="12"/>
        <color theme="1"/>
        <rFont val="Arial"/>
        <family val="2"/>
        <charset val="186"/>
      </rPr>
      <t>290-300 µm</t>
    </r>
    <r>
      <rPr>
        <sz val="12"/>
        <color theme="1"/>
        <rFont val="Arial"/>
        <family val="2"/>
        <charset val="186"/>
      </rPr>
      <t xml:space="preserve">, </t>
    </r>
  </si>
  <si>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250-275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</si>
  <si>
    <r>
      <t>Denudacijos pipetės</t>
    </r>
    <r>
      <rPr>
        <b/>
        <sz val="12"/>
        <color theme="1"/>
        <rFont val="Arial"/>
        <family val="2"/>
        <charset val="186"/>
      </rPr>
      <t xml:space="preserve"> 250-275 µm</t>
    </r>
  </si>
  <si>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200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</si>
  <si>
    <r>
      <t xml:space="preserve">Denudacijos pipetės </t>
    </r>
    <r>
      <rPr>
        <b/>
        <sz val="12"/>
        <color theme="1"/>
        <rFont val="Arial"/>
        <family val="2"/>
        <charset val="186"/>
      </rPr>
      <t>200 µm</t>
    </r>
  </si>
  <si>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170-175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</si>
  <si>
    <r>
      <t xml:space="preserve">Denudacijos pipetės </t>
    </r>
    <r>
      <rPr>
        <b/>
        <sz val="12"/>
        <color theme="1"/>
        <rFont val="Arial"/>
        <family val="2"/>
        <charset val="186"/>
      </rPr>
      <t>170-175 µm</t>
    </r>
  </si>
  <si>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135-140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r>
      <rPr>
        <b/>
        <sz val="12"/>
        <color rgb="FFFF0000"/>
        <rFont val="Arial"/>
        <family val="2"/>
        <charset val="186"/>
      </rPr>
      <t>.</t>
    </r>
  </si>
  <si>
    <r>
      <t xml:space="preserve">Denudacijos pipetės </t>
    </r>
    <r>
      <rPr>
        <b/>
        <sz val="12"/>
        <color theme="1"/>
        <rFont val="Arial"/>
        <family val="2"/>
        <charset val="186"/>
      </rPr>
      <t>135-140 µm</t>
    </r>
  </si>
  <si>
    <r>
      <t xml:space="preserve">Kiaušialąsčių ir embrionų denudacijos pipetės tinkamos darbui su Flexi-Pet (Cook) laikikliu, pagamintos iš medicininės klasės polimerų, plastikinės/stiklinės, nebraižančios lėkštelių, </t>
    </r>
    <r>
      <rPr>
        <b/>
        <sz val="12"/>
        <rFont val="Arial"/>
        <family val="2"/>
        <charset val="186"/>
      </rPr>
      <t>125-130 µm</t>
    </r>
    <r>
      <rPr>
        <sz val="12"/>
        <rFont val="Arial"/>
        <family val="2"/>
        <charset val="186"/>
      </rPr>
      <t xml:space="preserve"> diametro, MEA ir LAL testuotos, sterilizuotos gama spinduliais. Pelės išgyvenamumo testas &gt;80%. CE ženklinimas. 1 pakelis 10vnt pipečių, kai dėžutė ne daugiau 50vnt pipečių.  </t>
    </r>
    <r>
      <rPr>
        <sz val="12"/>
        <color rgb="FFFF0000"/>
        <rFont val="Arial"/>
        <family val="2"/>
        <charset val="186"/>
      </rPr>
      <t>Turi būti pateikti pavyzdžiai 1 pakelis - 10vnt pipečių.</t>
    </r>
  </si>
  <si>
    <r>
      <t xml:space="preserve">Denudacijos pipetės </t>
    </r>
    <r>
      <rPr>
        <b/>
        <sz val="12"/>
        <color theme="1"/>
        <rFont val="Arial"/>
        <family val="2"/>
        <charset val="186"/>
      </rPr>
      <t>125-130 µm</t>
    </r>
  </si>
  <si>
    <r>
      <t xml:space="preserve">Tinkamos darbui su Research Instruments mikromanipuliatoriumi. </t>
    </r>
    <r>
      <rPr>
        <b/>
        <sz val="12"/>
        <rFont val="Arial"/>
        <family val="2"/>
        <charset val="186"/>
      </rPr>
      <t>25 µm</t>
    </r>
    <r>
      <rPr>
        <sz val="12"/>
        <rFont val="Arial"/>
        <family val="2"/>
        <charset val="186"/>
      </rPr>
      <t xml:space="preserve"> vidinio skersmens, kai kampas 35', skirtos blastomerų ir trofoektodermos biopsijai. Plokščios (flat). Pakuotėje ne daugiau 10 pipečių individualiai steriliai supakuotų po 1. MEA ir LAL testuotos, sterilizuotos gama spinduliais. CE ženklinimas. </t>
    </r>
    <r>
      <rPr>
        <sz val="12"/>
        <color rgb="FFFF0000"/>
        <rFont val="Arial"/>
        <family val="2"/>
        <charset val="186"/>
      </rPr>
      <t>Turi būti pateikti pavyzdžiai - 2 vnt.</t>
    </r>
  </si>
  <si>
    <t>Embrionų biopsijos mikromanipuliacijų pipetės</t>
  </si>
  <si>
    <r>
      <t xml:space="preserve">Tinkamos darbui su Research Instruments mikromanipuliatoriumi. </t>
    </r>
    <r>
      <rPr>
        <b/>
        <sz val="12"/>
        <rFont val="Arial"/>
        <family val="2"/>
        <charset val="186"/>
      </rPr>
      <t xml:space="preserve">30 µm </t>
    </r>
    <r>
      <rPr>
        <sz val="12"/>
        <rFont val="Arial"/>
        <family val="2"/>
        <charset val="186"/>
      </rPr>
      <t>vidinio skersmens, kai kampas 35'. skirtos blastomerų ir trofoektodermos biopsijai. Plokščios (flat). Pakuotėje ne daugiau 10 pipečių individualiai supakuotų po 1. MEA ir LAL testuotos, sterilizuotos gama spinduliais. CE ženklinimas.</t>
    </r>
    <r>
      <rPr>
        <sz val="12"/>
        <color rgb="FFFF0000"/>
        <rFont val="Arial"/>
        <family val="2"/>
        <charset val="186"/>
      </rPr>
      <t xml:space="preserve"> Turi būti pateikti pavyzdžiai - 2 vnt.</t>
    </r>
  </si>
  <si>
    <r>
      <t xml:space="preserve">Tinkamos darbui su Research Instruments mikromanipuliatoriumi. Išorinis skersmuo </t>
    </r>
    <r>
      <rPr>
        <b/>
        <sz val="12"/>
        <rFont val="Arial"/>
        <family val="2"/>
        <charset val="186"/>
      </rPr>
      <t>120 µm</t>
    </r>
    <r>
      <rPr>
        <sz val="12"/>
        <rFont val="Arial"/>
        <family val="2"/>
        <charset val="186"/>
      </rPr>
      <t xml:space="preserve">, vidinis skersmuo 15-20 µm, antgalio kampas 35' laipsniai. Pakuotėje ne mažiau 10 pipečių individualiai pakuotų po 1. MEA ir LAL testuotos, sterilizuotos gama spinduliais. CE ženklinimas. </t>
    </r>
    <r>
      <rPr>
        <sz val="12"/>
        <color rgb="FFFF0000"/>
        <rFont val="Arial"/>
        <family val="2"/>
        <charset val="186"/>
      </rPr>
      <t>Turi būti pateikti pavyzdžiai - 2 vnt.</t>
    </r>
  </si>
  <si>
    <r>
      <t>ICSI  mikromanipuliacijų pipetės laikomosios (</t>
    </r>
    <r>
      <rPr>
        <i/>
        <sz val="12"/>
        <color theme="1"/>
        <rFont val="Arial"/>
        <family val="2"/>
        <charset val="186"/>
      </rPr>
      <t xml:space="preserve">holding </t>
    </r>
    <r>
      <rPr>
        <sz val="12"/>
        <color theme="1"/>
        <rFont val="Arial"/>
        <family val="2"/>
        <charset val="186"/>
      </rPr>
      <t>tipo)</t>
    </r>
  </si>
  <si>
    <r>
      <t xml:space="preserve">Tinkamos darbui su Research Instruments mikromanipuliatoriumi. Vidinis skersmuo </t>
    </r>
    <r>
      <rPr>
        <b/>
        <sz val="12"/>
        <rFont val="Arial"/>
        <family val="2"/>
        <charset val="186"/>
      </rPr>
      <t>5-5,5 µm</t>
    </r>
    <r>
      <rPr>
        <sz val="12"/>
        <rFont val="Arial"/>
        <family val="2"/>
        <charset val="186"/>
      </rPr>
      <t xml:space="preserve">, antgalio kampas 35 laipsniai.  Nusmailintos (spiked). Trumpos paralelinės sienelės Pakuotėje ne mažiau 10 pipečių individualiai pakuotų po 1. MEA ir LAL testuotos, sterilizuotos gama spinduliais. CE ženklinimas. </t>
    </r>
    <r>
      <rPr>
        <sz val="12"/>
        <color rgb="FFFF0000"/>
        <rFont val="Arial"/>
        <family val="2"/>
        <charset val="186"/>
      </rPr>
      <t>Turi būti pateikti pavyzdžiai - 2 vnt.</t>
    </r>
  </si>
  <si>
    <r>
      <t>ICSI mikromanipuliacijų pipetės injekcinės (</t>
    </r>
    <r>
      <rPr>
        <i/>
        <sz val="12"/>
        <color theme="1"/>
        <rFont val="Arial"/>
        <family val="2"/>
        <charset val="186"/>
      </rPr>
      <t xml:space="preserve">injection </t>
    </r>
    <r>
      <rPr>
        <sz val="12"/>
        <color theme="1"/>
        <rFont val="Arial"/>
        <family val="2"/>
        <charset val="186"/>
      </rPr>
      <t>tipo)</t>
    </r>
  </si>
  <si>
    <r>
      <t xml:space="preserve">Tinkamos darbui su Research Instruments mikromanipuliatoriumi. Vidinis adatos skersmuo </t>
    </r>
    <r>
      <rPr>
        <b/>
        <sz val="12"/>
        <rFont val="Arial"/>
        <family val="2"/>
        <charset val="186"/>
      </rPr>
      <t>4-4,5 µm,</t>
    </r>
    <r>
      <rPr>
        <sz val="12"/>
        <rFont val="Arial"/>
        <family val="2"/>
        <charset val="186"/>
      </rPr>
      <t xml:space="preserve"> antgalio kampas 35 laipsniai.  Nusmailintos (spiked). Trumpos paralelinės sienelės. 0,7mm. Pakuotėje ne mažiau 10 pipečių individualiai pakuotų po 1. MEA ir LAL testuotos, sterilizuotos gama spinduliais. CE ženklinimas. </t>
    </r>
    <r>
      <rPr>
        <sz val="12"/>
        <color rgb="FFFF0000"/>
        <rFont val="Arial"/>
        <family val="2"/>
        <charset val="186"/>
      </rPr>
      <t>Turi būti pateikti pavyzdžiai - 2 vnt.</t>
    </r>
  </si>
  <si>
    <t>Pastabos</t>
  </si>
  <si>
    <t>Gamintojas</t>
  </si>
  <si>
    <t>Tiekėjo siūlomos prekės kodas*</t>
  </si>
  <si>
    <t>Tiekėjo siūlomų prekių  charakteristikos, parametrai, jų reikšmės</t>
  </si>
  <si>
    <t>Suma EUR su PVM</t>
  </si>
  <si>
    <t>PVM tarifas ٪</t>
  </si>
  <si>
    <t>Suma EUR be PVM</t>
  </si>
  <si>
    <t xml:space="preserve">Siūlomas įkainis EUR be PVM, </t>
  </si>
  <si>
    <t xml:space="preserve">Maksimali pirkimo suma Eur su PVM </t>
  </si>
  <si>
    <t xml:space="preserve">Maksimali pirkimo suma Eur be PVM </t>
  </si>
  <si>
    <t xml:space="preserve">Vnt. kaina Eur be PVM </t>
  </si>
  <si>
    <t xml:space="preserve">Preliminarus kiekis 36 mėn. </t>
  </si>
  <si>
    <t>Mato vienetas</t>
  </si>
  <si>
    <t>Charakteristikos, reikalavimai</t>
  </si>
  <si>
    <t>BVPŽ kodas</t>
  </si>
  <si>
    <t>Priemonės pavadinimas</t>
  </si>
  <si>
    <t>Pirkimo dalies Nr. jei pirkimas kartojamas</t>
  </si>
  <si>
    <t>Pirkimo dalies Nr.</t>
  </si>
  <si>
    <t>Tiekėjo pasiūlymas</t>
  </si>
  <si>
    <t xml:space="preserve">Planuojama pirkėjo </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</si>
  <si>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6. PO gali paprašyti pavyzdžių, vertinimui po 1 vnt., jei nenurodyta kitaip prie pirkimo dalies reikalavimų .                                                                                                                                                                                                                                                                                                                                                                                                                                                7. Priemonių galiojimo terminas ne trumpesnis kaip 70% priemonės galiojimo termino pristatymo metu, jei nenurodyta kitaip prie pirkimo dalies reikalavimų.                                                                                                                                                                                                                                                                                                                                                              *Prekės kodas gamintojo kataloge, jeigu gamintojas turi savo prekių katalogą.</t>
  </si>
  <si>
    <t>Priemonės vaisingumo centrui</t>
  </si>
  <si>
    <t>TECHNINĖ SPECIFIKACIJA</t>
  </si>
  <si>
    <t>VšĮ VUL Santaros klinikos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</si>
</sst>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
    <numFmt numFmtId="165" formatCode="#,##0.0000"/>
  </numFmts>
  <fonts count="15"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rgb="FF9C0006"/>
      <name val="Calibri"/>
      <family val="2"/>
      <charset val="186"/>
      <scheme val="minor"/>
    </font>
    <font>
      <sz val="12"/>
      <color theme="1"/>
      <name val="Arial"/>
      <family val="2"/>
      <charset val="186"/>
    </font>
    <font>
      <b/>
      <sz val="12"/>
      <color theme="1"/>
      <name val="Arial"/>
      <family val="2"/>
      <charset val="186"/>
    </font>
    <font>
      <sz val="11"/>
      <name val="Arial"/>
      <family val="2"/>
      <charset val="186"/>
    </font>
    <font>
      <sz val="11"/>
      <color theme="1"/>
      <name val="Arial"/>
      <family val="2"/>
      <charset val="186"/>
    </font>
    <font>
      <sz val="11"/>
      <color rgb="FFFF0000"/>
      <name val="Arial"/>
      <family val="2"/>
      <charset val="186"/>
    </font>
    <font>
      <sz val="12"/>
      <name val="Arial"/>
      <family val="2"/>
      <charset val="186"/>
    </font>
    <font>
      <sz val="12"/>
      <color rgb="FFFF0000"/>
      <name val="Arial"/>
      <family val="2"/>
      <charset val="186"/>
    </font>
    <font>
      <b/>
      <sz val="12"/>
      <name val="Arial"/>
      <family val="2"/>
      <charset val="186"/>
    </font>
    <font>
      <b/>
      <sz val="12"/>
      <color rgb="FFFF0000"/>
      <name val="Arial"/>
      <family val="2"/>
      <charset val="186"/>
    </font>
    <font>
      <i/>
      <sz val="12"/>
      <color theme="1"/>
      <name val="Arial"/>
      <family val="2"/>
      <charset val="186"/>
    </font>
    <font>
      <b/>
      <sz val="12"/>
      <color rgb="FF00B050"/>
      <name val="Arial"/>
      <family val="2"/>
      <charset val="186"/>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22">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right/>
      <top style="thin">
        <color theme="5" tint="0.79998168889431442"/>
      </top>
      <bottom/>
      <diagonal/>
    </border>
    <border>
      <left/>
      <right style="thin">
        <color indexed="64"/>
      </right>
      <top style="thin">
        <color indexed="64"/>
      </top>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0" fontId="1" fillId="0" borderId="0"/>
    <xf numFmtId="0" fontId="1" fillId="0" borderId="0"/>
    <xf numFmtId="0" fontId="1" fillId="0" borderId="0"/>
  </cellStyleXfs>
  <cellXfs count="132">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4" fontId="4" fillId="0" borderId="0" xfId="3" applyNumberFormat="1" applyFont="1" applyAlignment="1">
      <alignment horizontal="center"/>
    </xf>
    <xf numFmtId="2" fontId="5" fillId="0" borderId="1" xfId="3" applyNumberFormat="1" applyFont="1" applyBorder="1" applyAlignment="1">
      <alignment horizontal="center"/>
    </xf>
    <xf numFmtId="2" fontId="5" fillId="0" borderId="2" xfId="3" applyNumberFormat="1" applyFont="1" applyBorder="1" applyAlignment="1">
      <alignment horizontal="center"/>
    </xf>
    <xf numFmtId="2" fontId="6" fillId="0" borderId="1" xfId="4" applyNumberFormat="1" applyFont="1" applyBorder="1" applyAlignment="1">
      <alignment horizontal="center" vertical="top"/>
    </xf>
    <xf numFmtId="1" fontId="6" fillId="0" borderId="3" xfId="4" applyNumberFormat="1" applyFont="1" applyBorder="1" applyAlignment="1">
      <alignment horizontal="left" vertical="top"/>
    </xf>
    <xf numFmtId="1" fontId="6" fillId="0" borderId="2" xfId="4" applyNumberFormat="1" applyFont="1" applyBorder="1" applyAlignment="1">
      <alignment horizontal="left" vertical="top"/>
    </xf>
    <xf numFmtId="2" fontId="6" fillId="0" borderId="2" xfId="4" applyNumberFormat="1" applyFont="1" applyBorder="1" applyAlignment="1">
      <alignment horizontal="center" vertical="center"/>
    </xf>
    <xf numFmtId="2" fontId="6" fillId="0" borderId="4" xfId="4" applyNumberFormat="1" applyFont="1" applyBorder="1" applyAlignment="1">
      <alignment horizontal="center" vertical="center"/>
    </xf>
    <xf numFmtId="2" fontId="6" fillId="0" borderId="3" xfId="4" applyNumberFormat="1" applyFont="1" applyBorder="1" applyAlignment="1">
      <alignment horizontal="center" vertical="center"/>
    </xf>
    <xf numFmtId="4" fontId="6" fillId="0" borderId="2" xfId="4" applyNumberFormat="1" applyFont="1" applyBorder="1" applyAlignment="1">
      <alignment horizontal="center" vertical="center" wrapText="1"/>
    </xf>
    <xf numFmtId="164" fontId="6" fillId="0" borderId="2" xfId="4" applyNumberFormat="1" applyFont="1" applyBorder="1" applyAlignment="1">
      <alignment horizontal="center" vertical="center" wrapText="1"/>
    </xf>
    <xf numFmtId="165" fontId="6" fillId="0" borderId="2" xfId="1" applyNumberFormat="1" applyFont="1" applyFill="1" applyBorder="1" applyAlignment="1">
      <alignment horizontal="center" vertical="center"/>
    </xf>
    <xf numFmtId="1" fontId="6" fillId="0" borderId="2" xfId="4" applyNumberFormat="1" applyFont="1" applyBorder="1" applyAlignment="1">
      <alignment horizontal="center" vertical="center"/>
    </xf>
    <xf numFmtId="2" fontId="6" fillId="0" borderId="2" xfId="4" applyNumberFormat="1" applyFont="1" applyBorder="1" applyAlignment="1">
      <alignment horizontal="center" vertical="center" wrapText="1"/>
    </xf>
    <xf numFmtId="0" fontId="6" fillId="0" borderId="2" xfId="4" applyFont="1" applyBorder="1" applyAlignment="1">
      <alignment horizontal="left" vertical="top" wrapText="1"/>
    </xf>
    <xf numFmtId="2" fontId="6" fillId="0" borderId="2" xfId="4" applyNumberFormat="1" applyFont="1" applyBorder="1" applyAlignment="1">
      <alignment horizontal="left" vertical="top"/>
    </xf>
    <xf numFmtId="2" fontId="6" fillId="0" borderId="2" xfId="4" applyNumberFormat="1" applyFont="1" applyBorder="1" applyAlignment="1">
      <alignment horizontal="left" vertical="top" wrapText="1"/>
    </xf>
    <xf numFmtId="0" fontId="7" fillId="0" borderId="2" xfId="3" applyFont="1" applyBorder="1" applyAlignment="1">
      <alignment horizontal="center" vertical="top"/>
    </xf>
    <xf numFmtId="0" fontId="7" fillId="0" borderId="4" xfId="3" applyFont="1" applyBorder="1" applyAlignment="1">
      <alignment horizontal="center" vertical="top"/>
    </xf>
    <xf numFmtId="4" fontId="6" fillId="0" borderId="2" xfId="1" applyNumberFormat="1" applyFont="1" applyFill="1" applyBorder="1" applyAlignment="1">
      <alignment horizontal="center" vertical="center"/>
    </xf>
    <xf numFmtId="4" fontId="6" fillId="0" borderId="2" xfId="4" applyNumberFormat="1" applyFont="1" applyBorder="1" applyAlignment="1">
      <alignment horizontal="center" vertical="center"/>
    </xf>
    <xf numFmtId="1" fontId="6" fillId="0" borderId="2" xfId="4" applyNumberFormat="1" applyFont="1" applyBorder="1" applyAlignment="1">
      <alignment horizontal="center" vertical="center" wrapText="1"/>
    </xf>
    <xf numFmtId="1" fontId="6" fillId="0" borderId="3" xfId="4" applyNumberFormat="1" applyFont="1" applyBorder="1" applyAlignment="1">
      <alignment horizontal="left" vertical="top" wrapText="1"/>
    </xf>
    <xf numFmtId="1" fontId="6" fillId="0" borderId="2" xfId="4" applyNumberFormat="1" applyFont="1" applyBorder="1" applyAlignment="1">
      <alignment horizontal="left" vertical="top" wrapText="1"/>
    </xf>
    <xf numFmtId="0" fontId="4" fillId="0" borderId="1" xfId="3" applyFont="1" applyBorder="1" applyAlignment="1">
      <alignment horizontal="center"/>
    </xf>
    <xf numFmtId="1" fontId="9" fillId="0" borderId="3" xfId="3" applyNumberFormat="1" applyFont="1" applyBorder="1" applyAlignment="1">
      <alignment horizontal="left" vertical="top"/>
    </xf>
    <xf numFmtId="1" fontId="9" fillId="0" borderId="2" xfId="3" applyNumberFormat="1" applyFont="1" applyBorder="1" applyAlignment="1">
      <alignment horizontal="left" vertical="top"/>
    </xf>
    <xf numFmtId="2" fontId="9" fillId="0" borderId="2" xfId="4" applyNumberFormat="1" applyFont="1" applyBorder="1" applyAlignment="1">
      <alignment horizontal="center" vertical="center"/>
    </xf>
    <xf numFmtId="2" fontId="9" fillId="0" borderId="5" xfId="4" applyNumberFormat="1" applyFont="1" applyBorder="1" applyAlignment="1">
      <alignment horizontal="center" vertical="center"/>
    </xf>
    <xf numFmtId="1" fontId="4" fillId="0" borderId="2" xfId="0" applyNumberFormat="1" applyFont="1" applyBorder="1" applyAlignment="1">
      <alignment horizontal="center" vertical="center"/>
    </xf>
    <xf numFmtId="2" fontId="9" fillId="0" borderId="3" xfId="4" applyNumberFormat="1" applyFont="1" applyBorder="1" applyAlignment="1">
      <alignment horizontal="center" vertical="center"/>
    </xf>
    <xf numFmtId="4" fontId="9" fillId="0" borderId="2" xfId="4" applyNumberFormat="1" applyFont="1" applyBorder="1" applyAlignment="1">
      <alignment horizontal="center" vertical="center" wrapText="1"/>
    </xf>
    <xf numFmtId="164" fontId="9" fillId="0" borderId="2" xfId="4" applyNumberFormat="1" applyFont="1" applyBorder="1" applyAlignment="1">
      <alignment horizontal="center" vertical="center" wrapText="1"/>
    </xf>
    <xf numFmtId="2" fontId="4"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2" fontId="4" fillId="0" borderId="2" xfId="0" applyNumberFormat="1" applyFont="1" applyBorder="1" applyAlignment="1">
      <alignment horizontal="left" vertical="top" wrapText="1"/>
    </xf>
    <xf numFmtId="0" fontId="7" fillId="0" borderId="2" xfId="0" applyFont="1" applyBorder="1" applyAlignment="1">
      <alignment horizontal="center"/>
    </xf>
    <xf numFmtId="0" fontId="4" fillId="0" borderId="2" xfId="3" applyFont="1" applyBorder="1" applyAlignment="1">
      <alignment horizontal="center" vertical="top"/>
    </xf>
    <xf numFmtId="0" fontId="4" fillId="0" borderId="4" xfId="3" applyFont="1" applyBorder="1" applyAlignment="1">
      <alignment horizontal="center" vertical="top"/>
    </xf>
    <xf numFmtId="1" fontId="9" fillId="0" borderId="6" xfId="3" applyNumberFormat="1" applyFont="1" applyBorder="1" applyAlignment="1">
      <alignment horizontal="left" vertical="top"/>
    </xf>
    <xf numFmtId="1" fontId="9" fillId="0" borderId="5" xfId="3" applyNumberFormat="1" applyFont="1" applyBorder="1" applyAlignment="1">
      <alignment horizontal="left" vertical="top"/>
    </xf>
    <xf numFmtId="2" fontId="9" fillId="0" borderId="2" xfId="0" applyNumberFormat="1" applyFont="1" applyBorder="1" applyAlignment="1">
      <alignment horizontal="left" vertical="top"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0" fontId="4" fillId="0" borderId="0" xfId="0" applyFont="1" applyAlignment="1">
      <alignment horizontal="center" vertical="center"/>
    </xf>
    <xf numFmtId="2" fontId="4" fillId="4" borderId="3" xfId="2" applyNumberFormat="1" applyFont="1" applyFill="1" applyBorder="1" applyAlignment="1">
      <alignment horizontal="center" vertical="center"/>
    </xf>
    <xf numFmtId="4" fontId="4" fillId="4" borderId="2" xfId="2" applyNumberFormat="1" applyFont="1" applyFill="1" applyBorder="1" applyAlignment="1">
      <alignment horizontal="center" vertical="center" wrapText="1"/>
    </xf>
    <xf numFmtId="164" fontId="4" fillId="4" borderId="2" xfId="2" applyNumberFormat="1" applyFont="1" applyFill="1" applyBorder="1" applyAlignment="1">
      <alignment horizontal="center" vertical="center" wrapText="1"/>
    </xf>
    <xf numFmtId="2" fontId="4" fillId="4" borderId="2" xfId="2" applyNumberFormat="1" applyFont="1" applyFill="1" applyBorder="1" applyAlignment="1">
      <alignment horizontal="center" vertical="center"/>
    </xf>
    <xf numFmtId="1" fontId="4" fillId="4" borderId="2" xfId="2" applyNumberFormat="1" applyFont="1" applyFill="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2" fontId="9" fillId="0" borderId="8" xfId="4"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2" fontId="4" fillId="0" borderId="2" xfId="0" applyNumberFormat="1" applyFont="1" applyBorder="1" applyAlignment="1">
      <alignment horizontal="left" vertical="center" wrapText="1"/>
    </xf>
    <xf numFmtId="0" fontId="9" fillId="4" borderId="2" xfId="0" applyFont="1" applyFill="1" applyBorder="1" applyAlignment="1">
      <alignment vertical="top" wrapText="1"/>
    </xf>
    <xf numFmtId="2" fontId="4" fillId="4" borderId="2" xfId="0" applyNumberFormat="1" applyFont="1" applyFill="1" applyBorder="1" applyAlignment="1">
      <alignment horizontal="left" vertical="center" wrapText="1"/>
    </xf>
    <xf numFmtId="0" fontId="4" fillId="0" borderId="2" xfId="0" applyFont="1" applyBorder="1" applyAlignment="1">
      <alignment horizontal="center"/>
    </xf>
    <xf numFmtId="2" fontId="4" fillId="0" borderId="5" xfId="0" applyNumberFormat="1" applyFont="1" applyBorder="1" applyAlignment="1">
      <alignment horizontal="left" vertical="top" wrapText="1"/>
    </xf>
    <xf numFmtId="0" fontId="4" fillId="0" borderId="5" xfId="3" applyFont="1" applyBorder="1" applyAlignment="1">
      <alignment horizontal="center" vertical="top"/>
    </xf>
    <xf numFmtId="2" fontId="9" fillId="0" borderId="5" xfId="5" applyNumberFormat="1" applyFont="1" applyBorder="1" applyAlignment="1">
      <alignment horizontal="center" vertical="center" wrapText="1"/>
    </xf>
    <xf numFmtId="0" fontId="9" fillId="0" borderId="5" xfId="5" applyFont="1" applyBorder="1" applyAlignment="1">
      <alignment horizontal="center" vertical="center" wrapText="1"/>
    </xf>
    <xf numFmtId="0" fontId="4" fillId="0" borderId="2" xfId="0" applyFont="1" applyBorder="1" applyAlignment="1">
      <alignment vertical="top" wrapText="1"/>
    </xf>
    <xf numFmtId="0" fontId="9" fillId="0" borderId="5" xfId="0" applyFont="1" applyBorder="1" applyAlignment="1">
      <alignment horizontal="left" vertical="top" wrapText="1"/>
    </xf>
    <xf numFmtId="0" fontId="4" fillId="0" borderId="2" xfId="0" applyFont="1" applyBorder="1" applyAlignment="1">
      <alignment vertical="center" wrapText="1"/>
    </xf>
    <xf numFmtId="4" fontId="4" fillId="0" borderId="1" xfId="0" applyNumberFormat="1" applyFont="1" applyBorder="1" applyAlignment="1">
      <alignment horizontal="center" vertical="center"/>
    </xf>
    <xf numFmtId="0" fontId="9" fillId="0" borderId="2" xfId="5" applyFont="1" applyBorder="1" applyAlignment="1">
      <alignment horizontal="center" vertical="center" wrapText="1"/>
    </xf>
    <xf numFmtId="0" fontId="4" fillId="0" borderId="2" xfId="0" applyFont="1" applyBorder="1"/>
    <xf numFmtId="2" fontId="9" fillId="0" borderId="2" xfId="5" applyNumberFormat="1" applyFont="1" applyBorder="1" applyAlignment="1">
      <alignment horizontal="center" vertical="center" wrapText="1"/>
    </xf>
    <xf numFmtId="2" fontId="4" fillId="4" borderId="5" xfId="2" applyNumberFormat="1"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5" xfId="5" applyFont="1" applyFill="1" applyBorder="1" applyAlignment="1">
      <alignment horizontal="center" vertical="center" wrapText="1"/>
    </xf>
    <xf numFmtId="2" fontId="4" fillId="4" borderId="2" xfId="2" applyNumberFormat="1" applyFont="1" applyFill="1" applyBorder="1" applyAlignment="1">
      <alignment horizontal="left" vertical="top" wrapText="1"/>
    </xf>
    <xf numFmtId="2" fontId="4" fillId="4" borderId="2" xfId="0" applyNumberFormat="1" applyFont="1" applyFill="1" applyBorder="1" applyAlignment="1">
      <alignment horizontal="left" vertical="top" wrapText="1"/>
    </xf>
    <xf numFmtId="2" fontId="10" fillId="0" borderId="8" xfId="4" applyNumberFormat="1" applyFont="1" applyBorder="1" applyAlignment="1">
      <alignment horizontal="center" vertical="center"/>
    </xf>
    <xf numFmtId="2" fontId="4" fillId="4" borderId="5" xfId="0" applyNumberFormat="1" applyFont="1" applyFill="1" applyBorder="1" applyAlignment="1">
      <alignment horizontal="center" vertical="top" wrapText="1"/>
    </xf>
    <xf numFmtId="2" fontId="4" fillId="4" borderId="7" xfId="0" applyNumberFormat="1" applyFont="1" applyFill="1" applyBorder="1" applyAlignment="1">
      <alignment horizontal="center" vertical="top" wrapText="1"/>
    </xf>
    <xf numFmtId="2" fontId="9" fillId="0" borderId="2" xfId="4" applyNumberFormat="1" applyFont="1" applyBorder="1" applyAlignment="1">
      <alignment horizontal="center" vertical="center" wrapText="1"/>
    </xf>
    <xf numFmtId="2" fontId="9" fillId="0" borderId="4" xfId="4" applyNumberFormat="1" applyFont="1" applyBorder="1" applyAlignment="1">
      <alignment horizontal="center" vertical="center"/>
    </xf>
    <xf numFmtId="1" fontId="9" fillId="0" borderId="2" xfId="5" applyNumberFormat="1" applyFont="1" applyBorder="1" applyAlignment="1">
      <alignment horizontal="center" vertical="center" wrapText="1"/>
    </xf>
    <xf numFmtId="2" fontId="9" fillId="0" borderId="1" xfId="6" applyNumberFormat="1" applyFont="1" applyBorder="1" applyAlignment="1">
      <alignment horizontal="center" vertical="top"/>
    </xf>
    <xf numFmtId="1" fontId="9" fillId="0" borderId="2" xfId="3" applyNumberFormat="1" applyFont="1" applyBorder="1" applyAlignment="1">
      <alignment horizontal="center" vertical="center"/>
    </xf>
    <xf numFmtId="2" fontId="9" fillId="0" borderId="10" xfId="6" applyNumberFormat="1" applyFont="1" applyBorder="1" applyAlignment="1">
      <alignment horizontal="center" vertical="top"/>
    </xf>
    <xf numFmtId="1" fontId="9" fillId="0" borderId="3" xfId="3" applyNumberFormat="1" applyFont="1" applyBorder="1" applyAlignment="1">
      <alignment horizontal="left" vertical="top" wrapText="1"/>
    </xf>
    <xf numFmtId="1" fontId="9" fillId="0" borderId="2" xfId="3" applyNumberFormat="1" applyFont="1" applyBorder="1" applyAlignment="1">
      <alignment horizontal="left" vertical="top" wrapText="1"/>
    </xf>
    <xf numFmtId="1" fontId="9" fillId="0" borderId="2" xfId="3" applyNumberFormat="1" applyFont="1" applyBorder="1" applyAlignment="1">
      <alignment horizontal="center" vertical="center" wrapText="1"/>
    </xf>
    <xf numFmtId="1" fontId="9" fillId="0" borderId="3" xfId="4" applyNumberFormat="1" applyFont="1" applyBorder="1" applyAlignment="1">
      <alignment horizontal="left" vertical="top"/>
    </xf>
    <xf numFmtId="1" fontId="9" fillId="0" borderId="2" xfId="4" applyNumberFormat="1" applyFont="1" applyBorder="1" applyAlignment="1">
      <alignment horizontal="left" vertical="top"/>
    </xf>
    <xf numFmtId="1" fontId="9" fillId="0" borderId="2" xfId="6" applyNumberFormat="1" applyFont="1" applyBorder="1" applyAlignment="1">
      <alignment horizontal="center" vertical="center" wrapText="1"/>
    </xf>
    <xf numFmtId="2" fontId="9" fillId="0" borderId="1" xfId="4" applyNumberFormat="1" applyFont="1" applyBorder="1" applyAlignment="1">
      <alignment horizontal="center" vertical="top"/>
    </xf>
    <xf numFmtId="1" fontId="9" fillId="0" borderId="2" xfId="4" applyNumberFormat="1" applyFont="1" applyBorder="1" applyAlignment="1">
      <alignment horizontal="center" vertical="center"/>
    </xf>
    <xf numFmtId="0" fontId="9" fillId="0" borderId="2" xfId="4" applyFont="1" applyBorder="1" applyAlignment="1">
      <alignment horizontal="left" vertical="top" wrapText="1"/>
    </xf>
    <xf numFmtId="1" fontId="9" fillId="0" borderId="2" xfId="4" applyNumberFormat="1" applyFont="1" applyBorder="1" applyAlignment="1">
      <alignment horizontal="center" vertical="center" wrapText="1"/>
    </xf>
    <xf numFmtId="2" fontId="9" fillId="0" borderId="2" xfId="4" applyNumberFormat="1" applyFont="1" applyBorder="1" applyAlignment="1">
      <alignment horizontal="left" vertical="top" wrapText="1"/>
    </xf>
    <xf numFmtId="1" fontId="9" fillId="0" borderId="3" xfId="4" applyNumberFormat="1" applyFont="1" applyBorder="1" applyAlignment="1">
      <alignment horizontal="left" vertical="top" wrapText="1"/>
    </xf>
    <xf numFmtId="1" fontId="9" fillId="0" borderId="2" xfId="4" applyNumberFormat="1" applyFont="1" applyBorder="1" applyAlignment="1">
      <alignment horizontal="left" vertical="top" wrapText="1"/>
    </xf>
    <xf numFmtId="1" fontId="4" fillId="0" borderId="2"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7" xfId="3" applyFont="1" applyBorder="1" applyAlignment="1" applyProtection="1">
      <alignment horizontal="center" vertical="center" wrapText="1"/>
      <protection locked="0"/>
    </xf>
    <xf numFmtId="0" fontId="11" fillId="0" borderId="7"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3" xfId="1" applyFont="1" applyFill="1" applyBorder="1" applyAlignment="1" applyProtection="1">
      <alignment horizontal="center" vertical="center" wrapText="1"/>
      <protection locked="0"/>
    </xf>
    <xf numFmtId="0" fontId="11" fillId="0" borderId="14" xfId="1" applyFont="1" applyFill="1" applyBorder="1" applyAlignment="1" applyProtection="1">
      <alignment horizontal="center" vertical="center" wrapText="1"/>
      <protection locked="0"/>
    </xf>
    <xf numFmtId="0" fontId="11" fillId="0" borderId="14" xfId="3" applyFont="1" applyBorder="1" applyAlignment="1" applyProtection="1">
      <alignment horizontal="center" vertical="center" wrapText="1"/>
      <protection locked="0"/>
    </xf>
    <xf numFmtId="2" fontId="11" fillId="0" borderId="14" xfId="4" applyNumberFormat="1" applyFont="1" applyBorder="1" applyAlignment="1">
      <alignment horizontal="center" vertical="center" wrapText="1"/>
    </xf>
    <xf numFmtId="0" fontId="11" fillId="0" borderId="14" xfId="4" applyFont="1" applyBorder="1" applyAlignment="1">
      <alignment horizontal="center" vertical="center" wrapText="1"/>
    </xf>
    <xf numFmtId="0" fontId="11" fillId="0" borderId="15" xfId="4" applyFont="1" applyBorder="1" applyAlignment="1">
      <alignment horizontal="center" vertical="center" wrapText="1"/>
    </xf>
    <xf numFmtId="0" fontId="4" fillId="0" borderId="0" xfId="3" applyFont="1" applyProtection="1">
      <protection locked="0"/>
    </xf>
    <xf numFmtId="0" fontId="5" fillId="0" borderId="0" xfId="3" applyFont="1"/>
    <xf numFmtId="0" fontId="4" fillId="0" borderId="0" xfId="3" applyFont="1" applyAlignment="1" applyProtection="1">
      <alignment vertical="top"/>
      <protection locked="0"/>
    </xf>
    <xf numFmtId="4" fontId="4" fillId="0" borderId="0" xfId="3" applyNumberFormat="1" applyFont="1" applyAlignment="1" applyProtection="1">
      <alignment horizontal="center" vertical="top"/>
      <protection locked="0"/>
    </xf>
    <xf numFmtId="1" fontId="4" fillId="0" borderId="0" xfId="3" applyNumberFormat="1" applyFont="1" applyAlignment="1" applyProtection="1">
      <alignment horizontal="center" vertical="top"/>
      <protection locked="0"/>
    </xf>
    <xf numFmtId="0" fontId="4" fillId="0" borderId="0" xfId="3" applyFont="1" applyAlignment="1" applyProtection="1">
      <alignment horizontal="center" vertical="top"/>
      <protection locked="0"/>
    </xf>
    <xf numFmtId="0" fontId="14" fillId="0" borderId="0" xfId="3" applyFont="1" applyAlignment="1" applyProtection="1">
      <alignment horizontal="center" vertical="top"/>
      <protection locked="0"/>
    </xf>
    <xf numFmtId="2" fontId="11" fillId="0" borderId="0" xfId="3" applyNumberFormat="1" applyFont="1" applyAlignment="1" applyProtection="1">
      <alignment horizontal="left" vertical="top"/>
      <protection locked="0"/>
    </xf>
    <xf numFmtId="2" fontId="11" fillId="0" borderId="0" xfId="3" applyNumberFormat="1" applyFont="1" applyAlignment="1" applyProtection="1">
      <alignment horizontal="center" vertical="top"/>
      <protection locked="0"/>
    </xf>
    <xf numFmtId="2" fontId="11" fillId="0" borderId="21" xfId="3" applyNumberFormat="1" applyFont="1" applyBorder="1" applyAlignment="1" applyProtection="1">
      <alignment horizontal="center" vertical="top"/>
      <protection locked="0"/>
    </xf>
    <xf numFmtId="2" fontId="9" fillId="0" borderId="20" xfId="3" applyNumberFormat="1" applyFont="1" applyBorder="1" applyAlignment="1" applyProtection="1">
      <alignment horizontal="left" vertical="top" wrapText="1"/>
      <protection locked="0"/>
    </xf>
    <xf numFmtId="2" fontId="9" fillId="0" borderId="19" xfId="3" applyNumberFormat="1" applyFont="1" applyBorder="1" applyAlignment="1" applyProtection="1">
      <alignment horizontal="left" vertical="top" wrapText="1"/>
      <protection locked="0"/>
    </xf>
    <xf numFmtId="2" fontId="9" fillId="0" borderId="1" xfId="3" applyNumberFormat="1" applyFont="1" applyBorder="1" applyAlignment="1" applyProtection="1">
      <alignment horizontal="left" vertical="top" wrapText="1"/>
      <protection locked="0"/>
    </xf>
    <xf numFmtId="0" fontId="5" fillId="0" borderId="18" xfId="3" applyFont="1" applyBorder="1" applyAlignment="1">
      <alignment horizontal="center"/>
    </xf>
    <xf numFmtId="0" fontId="5" fillId="0" borderId="17" xfId="3" applyFont="1" applyBorder="1" applyAlignment="1">
      <alignment horizontal="center"/>
    </xf>
    <xf numFmtId="0" fontId="5" fillId="0" borderId="16" xfId="3" applyFont="1" applyBorder="1" applyAlignment="1">
      <alignment horizontal="center"/>
    </xf>
  </cellXfs>
  <cellStyles count="7">
    <cellStyle name="Bad" xfId="2" builtinId="27"/>
    <cellStyle name="Good" xfId="1" builtinId="26"/>
    <cellStyle name="Normal" xfId="0" builtinId="0"/>
    <cellStyle name="Normal 14 2 3 2" xfId="6" xr:uid="{2BCD955B-3C82-4612-9BAC-E3B85F754501}"/>
    <cellStyle name="Normal 26 2" xfId="4" xr:uid="{A9401015-32E5-4B64-B5E8-C1C57AF2EA79}"/>
    <cellStyle name="Normal 60" xfId="3" xr:uid="{D471E970-C413-4ED8-86F2-44F2E9CA4487}"/>
    <cellStyle name="Normal 67" xfId="5" xr:uid="{4D6D505B-3CEB-4A7F-9424-11273210ED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05FB-7BDE-4DF7-B62C-C5EB389A58E2}">
  <sheetPr>
    <pageSetUpPr fitToPage="1"/>
  </sheetPr>
  <dimension ref="A1:U78"/>
  <sheetViews>
    <sheetView showGridLines="0" tabSelected="1" topLeftCell="A37" zoomScale="94" zoomScaleNormal="94" workbookViewId="0">
      <selection activeCell="E72" sqref="E72"/>
    </sheetView>
  </sheetViews>
  <sheetFormatPr defaultColWidth="9.140625" defaultRowHeight="15" outlineLevelCol="1" x14ac:dyDescent="0.2"/>
  <cols>
    <col min="1" max="1" width="9" style="1" customWidth="1"/>
    <col min="2" max="2" width="13.85546875" style="1" hidden="1" customWidth="1" outlineLevel="1"/>
    <col min="3" max="3" width="34.7109375" style="1" customWidth="1" collapsed="1"/>
    <col min="4" max="4" width="13.28515625" style="3" customWidth="1"/>
    <col min="5" max="5" width="100.5703125" style="1" customWidth="1"/>
    <col min="6" max="6" width="10.7109375" style="3" customWidth="1"/>
    <col min="7" max="7" width="14" style="1" customWidth="1"/>
    <col min="8" max="8" width="11.28515625" style="3" customWidth="1"/>
    <col min="9" max="9" width="9.7109375" style="1" customWidth="1"/>
    <col min="10" max="10" width="14.42578125" style="3" customWidth="1"/>
    <col min="11" max="12" width="13.85546875" style="3" customWidth="1"/>
    <col min="13" max="13" width="13.42578125" style="3" customWidth="1"/>
    <col min="14" max="14" width="10.28515625" style="3" customWidth="1"/>
    <col min="15" max="15" width="14.85546875" style="3" customWidth="1"/>
    <col min="16" max="16" width="25.85546875" style="3" customWidth="1"/>
    <col min="17" max="17" width="18.42578125" style="3" customWidth="1"/>
    <col min="18" max="18" width="16" style="3" customWidth="1"/>
    <col min="19" max="19" width="21.28515625" style="3" customWidth="1"/>
    <col min="20" max="20" width="24" style="2" customWidth="1"/>
    <col min="21" max="21" width="20" style="1" customWidth="1"/>
    <col min="22" max="22" width="37.28515625" style="1" customWidth="1"/>
    <col min="23" max="16384" width="9.140625" style="1"/>
  </cols>
  <sheetData>
    <row r="1" spans="1:21" s="116" customFormat="1" ht="13.5" customHeight="1" x14ac:dyDescent="0.2">
      <c r="A1" s="123" t="s">
        <v>166</v>
      </c>
      <c r="B1" s="123"/>
      <c r="C1" s="122"/>
      <c r="D1" s="122"/>
      <c r="E1" s="121"/>
      <c r="F1" s="121"/>
      <c r="G1" s="120"/>
      <c r="H1" s="119"/>
      <c r="I1" s="119"/>
      <c r="J1" s="118"/>
    </row>
    <row r="2" spans="1:21" s="116" customFormat="1" ht="18" customHeight="1" x14ac:dyDescent="0.2">
      <c r="A2" s="124" t="s">
        <v>165</v>
      </c>
      <c r="B2" s="124"/>
      <c r="C2" s="124"/>
      <c r="D2" s="124"/>
      <c r="E2" s="124"/>
      <c r="F2" s="124"/>
      <c r="G2" s="124"/>
      <c r="H2" s="124"/>
      <c r="I2" s="124"/>
      <c r="J2" s="124"/>
      <c r="K2" s="124"/>
      <c r="L2" s="124"/>
      <c r="M2" s="124"/>
      <c r="N2" s="124"/>
      <c r="O2" s="124"/>
      <c r="P2" s="124"/>
      <c r="Q2" s="124"/>
      <c r="R2" s="124"/>
      <c r="S2" s="124"/>
    </row>
    <row r="3" spans="1:21" s="116" customFormat="1" ht="18.75" customHeight="1" x14ac:dyDescent="0.2">
      <c r="A3" s="125" t="s">
        <v>164</v>
      </c>
      <c r="B3" s="125"/>
      <c r="C3" s="125"/>
      <c r="D3" s="125"/>
      <c r="E3" s="125"/>
      <c r="F3" s="125"/>
      <c r="G3" s="125"/>
      <c r="H3" s="125"/>
      <c r="I3" s="125"/>
      <c r="J3" s="125"/>
      <c r="K3" s="125"/>
      <c r="L3" s="125"/>
      <c r="M3" s="125"/>
      <c r="N3" s="125"/>
      <c r="O3" s="125"/>
      <c r="P3" s="125"/>
      <c r="Q3" s="125"/>
      <c r="R3" s="125"/>
      <c r="S3" s="125"/>
    </row>
    <row r="4" spans="1:21" s="116" customFormat="1" ht="165" customHeight="1" x14ac:dyDescent="0.2">
      <c r="A4" s="126" t="s">
        <v>163</v>
      </c>
      <c r="B4" s="127"/>
      <c r="C4" s="127"/>
      <c r="D4" s="127"/>
      <c r="E4" s="127"/>
      <c r="F4" s="127"/>
      <c r="G4" s="127"/>
      <c r="H4" s="127"/>
      <c r="I4" s="127"/>
      <c r="J4" s="127"/>
      <c r="K4" s="127"/>
      <c r="L4" s="127"/>
      <c r="M4" s="127"/>
      <c r="N4" s="127"/>
      <c r="O4" s="127"/>
      <c r="P4" s="127"/>
      <c r="Q4" s="127"/>
      <c r="R4" s="127"/>
      <c r="S4" s="128"/>
    </row>
    <row r="5" spans="1:21" ht="6.75" customHeight="1" thickBot="1" x14ac:dyDescent="0.25">
      <c r="E5" s="3"/>
      <c r="G5" s="3"/>
      <c r="I5" s="3"/>
      <c r="T5" s="116"/>
    </row>
    <row r="6" spans="1:21" ht="22.5" customHeight="1" thickBot="1" x14ac:dyDescent="0.3">
      <c r="A6" s="129" t="s">
        <v>162</v>
      </c>
      <c r="B6" s="130"/>
      <c r="C6" s="130"/>
      <c r="D6" s="130"/>
      <c r="E6" s="130"/>
      <c r="F6" s="130"/>
      <c r="G6" s="130"/>
      <c r="H6" s="130"/>
      <c r="I6" s="130"/>
      <c r="J6" s="130"/>
      <c r="K6" s="130"/>
      <c r="L6" s="129" t="s">
        <v>161</v>
      </c>
      <c r="M6" s="130"/>
      <c r="N6" s="130"/>
      <c r="O6" s="130"/>
      <c r="P6" s="130"/>
      <c r="Q6" s="130"/>
      <c r="R6" s="131"/>
      <c r="S6" s="117"/>
      <c r="T6" s="116"/>
    </row>
    <row r="7" spans="1:21" ht="87" customHeight="1" x14ac:dyDescent="0.2">
      <c r="A7" s="115" t="s">
        <v>160</v>
      </c>
      <c r="B7" s="114" t="s">
        <v>159</v>
      </c>
      <c r="C7" s="114" t="s">
        <v>158</v>
      </c>
      <c r="D7" s="114" t="s">
        <v>157</v>
      </c>
      <c r="E7" s="114" t="s">
        <v>156</v>
      </c>
      <c r="F7" s="114" t="s">
        <v>155</v>
      </c>
      <c r="G7" s="113" t="s">
        <v>154</v>
      </c>
      <c r="H7" s="111" t="s">
        <v>153</v>
      </c>
      <c r="I7" s="112" t="s">
        <v>148</v>
      </c>
      <c r="J7" s="111" t="s">
        <v>152</v>
      </c>
      <c r="K7" s="110" t="s">
        <v>151</v>
      </c>
      <c r="L7" s="109" t="s">
        <v>150</v>
      </c>
      <c r="M7" s="108" t="s">
        <v>149</v>
      </c>
      <c r="N7" s="107" t="s">
        <v>148</v>
      </c>
      <c r="O7" s="107" t="s">
        <v>147</v>
      </c>
      <c r="P7" s="106" t="s">
        <v>146</v>
      </c>
      <c r="Q7" s="106" t="s">
        <v>145</v>
      </c>
      <c r="R7" s="105" t="s">
        <v>144</v>
      </c>
      <c r="S7" s="104" t="s">
        <v>143</v>
      </c>
      <c r="T7" s="1"/>
    </row>
    <row r="8" spans="1:21" ht="79.5" customHeight="1" x14ac:dyDescent="0.2">
      <c r="A8" s="42">
        <v>1</v>
      </c>
      <c r="B8" s="41"/>
      <c r="C8" s="80" t="s">
        <v>141</v>
      </c>
      <c r="D8" s="56" t="s">
        <v>73</v>
      </c>
      <c r="E8" s="100" t="s">
        <v>142</v>
      </c>
      <c r="F8" s="84" t="s">
        <v>57</v>
      </c>
      <c r="G8" s="103">
        <v>1200</v>
      </c>
      <c r="H8" s="37">
        <v>15.44</v>
      </c>
      <c r="I8" s="36">
        <v>5</v>
      </c>
      <c r="J8" s="35">
        <f t="shared" ref="J8:J39" si="0">+H8*G8</f>
        <v>18528</v>
      </c>
      <c r="K8" s="34">
        <f t="shared" ref="K8:K39" si="1">+J8*(1+I8/100)</f>
        <v>19454.400000000001</v>
      </c>
      <c r="L8" s="85"/>
      <c r="M8" s="31">
        <f t="shared" ref="M8:M39" si="2">+L8*G8</f>
        <v>0</v>
      </c>
      <c r="N8" s="31"/>
      <c r="O8" s="31">
        <f t="shared" ref="O8:O39" si="3">+M8*(1+N8/100)</f>
        <v>0</v>
      </c>
      <c r="P8" s="102"/>
      <c r="Q8" s="102"/>
      <c r="R8" s="101"/>
      <c r="S8" s="96"/>
      <c r="U8" s="2"/>
    </row>
    <row r="9" spans="1:21" ht="72.75" customHeight="1" x14ac:dyDescent="0.2">
      <c r="A9" s="42">
        <f t="shared" ref="A9:A40" si="4">+A8+1</f>
        <v>2</v>
      </c>
      <c r="B9" s="41"/>
      <c r="C9" s="80" t="s">
        <v>141</v>
      </c>
      <c r="D9" s="56" t="s">
        <v>73</v>
      </c>
      <c r="E9" s="100" t="s">
        <v>140</v>
      </c>
      <c r="F9" s="84" t="s">
        <v>57</v>
      </c>
      <c r="G9" s="103">
        <v>400</v>
      </c>
      <c r="H9" s="37">
        <v>15.44</v>
      </c>
      <c r="I9" s="36">
        <v>5</v>
      </c>
      <c r="J9" s="35">
        <f t="shared" si="0"/>
        <v>6176</v>
      </c>
      <c r="K9" s="34">
        <f t="shared" si="1"/>
        <v>6484.8</v>
      </c>
      <c r="L9" s="85"/>
      <c r="M9" s="31">
        <f t="shared" si="2"/>
        <v>0</v>
      </c>
      <c r="N9" s="31"/>
      <c r="O9" s="31">
        <f t="shared" si="3"/>
        <v>0</v>
      </c>
      <c r="P9" s="102"/>
      <c r="Q9" s="102"/>
      <c r="R9" s="101"/>
      <c r="S9" s="96"/>
      <c r="U9" s="2"/>
    </row>
    <row r="10" spans="1:21" ht="71.25" customHeight="1" x14ac:dyDescent="0.2">
      <c r="A10" s="42">
        <f t="shared" si="4"/>
        <v>3</v>
      </c>
      <c r="B10" s="41"/>
      <c r="C10" s="80" t="s">
        <v>139</v>
      </c>
      <c r="D10" s="56" t="s">
        <v>73</v>
      </c>
      <c r="E10" s="100" t="s">
        <v>138</v>
      </c>
      <c r="F10" s="84" t="s">
        <v>57</v>
      </c>
      <c r="G10" s="99">
        <v>1300</v>
      </c>
      <c r="H10" s="37">
        <v>13.31</v>
      </c>
      <c r="I10" s="36">
        <v>5</v>
      </c>
      <c r="J10" s="35">
        <f t="shared" si="0"/>
        <v>17303</v>
      </c>
      <c r="K10" s="34">
        <f t="shared" si="1"/>
        <v>18168.150000000001</v>
      </c>
      <c r="L10" s="85"/>
      <c r="M10" s="31">
        <f t="shared" si="2"/>
        <v>0</v>
      </c>
      <c r="N10" s="31"/>
      <c r="O10" s="31">
        <f t="shared" si="3"/>
        <v>0</v>
      </c>
      <c r="P10" s="102"/>
      <c r="Q10" s="102"/>
      <c r="R10" s="101"/>
      <c r="S10" s="96"/>
      <c r="U10" s="2"/>
    </row>
    <row r="11" spans="1:21" ht="84" customHeight="1" x14ac:dyDescent="0.2">
      <c r="A11" s="42">
        <f t="shared" si="4"/>
        <v>4</v>
      </c>
      <c r="B11" s="41"/>
      <c r="C11" s="80" t="s">
        <v>136</v>
      </c>
      <c r="D11" s="56" t="s">
        <v>73</v>
      </c>
      <c r="E11" s="100" t="s">
        <v>137</v>
      </c>
      <c r="F11" s="84" t="s">
        <v>57</v>
      </c>
      <c r="G11" s="99">
        <v>260</v>
      </c>
      <c r="H11" s="37">
        <v>13.31</v>
      </c>
      <c r="I11" s="36">
        <v>5</v>
      </c>
      <c r="J11" s="35">
        <f t="shared" si="0"/>
        <v>3460.6</v>
      </c>
      <c r="K11" s="34">
        <f t="shared" si="1"/>
        <v>3633.63</v>
      </c>
      <c r="L11" s="85"/>
      <c r="M11" s="31">
        <f t="shared" si="2"/>
        <v>0</v>
      </c>
      <c r="N11" s="31"/>
      <c r="O11" s="31">
        <f t="shared" si="3"/>
        <v>0</v>
      </c>
      <c r="P11" s="102"/>
      <c r="Q11" s="102"/>
      <c r="R11" s="101"/>
      <c r="S11" s="96"/>
      <c r="U11" s="2"/>
    </row>
    <row r="12" spans="1:21" ht="95.25" customHeight="1" x14ac:dyDescent="0.2">
      <c r="A12" s="42">
        <f t="shared" si="4"/>
        <v>5</v>
      </c>
      <c r="B12" s="41"/>
      <c r="C12" s="80" t="s">
        <v>136</v>
      </c>
      <c r="D12" s="56" t="s">
        <v>73</v>
      </c>
      <c r="E12" s="100" t="s">
        <v>135</v>
      </c>
      <c r="F12" s="84" t="s">
        <v>57</v>
      </c>
      <c r="G12" s="99">
        <v>150</v>
      </c>
      <c r="H12" s="37">
        <v>13.31</v>
      </c>
      <c r="I12" s="36">
        <v>5</v>
      </c>
      <c r="J12" s="35">
        <f t="shared" si="0"/>
        <v>1996.5</v>
      </c>
      <c r="K12" s="34">
        <f t="shared" si="1"/>
        <v>2096.3250000000003</v>
      </c>
      <c r="L12" s="85"/>
      <c r="M12" s="31">
        <f t="shared" si="2"/>
        <v>0</v>
      </c>
      <c r="N12" s="31"/>
      <c r="O12" s="31">
        <f t="shared" si="3"/>
        <v>0</v>
      </c>
      <c r="P12" s="94"/>
      <c r="Q12" s="94"/>
      <c r="R12" s="93"/>
      <c r="S12" s="96"/>
      <c r="U12" s="2"/>
    </row>
    <row r="13" spans="1:21" ht="79.5" customHeight="1" x14ac:dyDescent="0.2">
      <c r="A13" s="42">
        <f t="shared" si="4"/>
        <v>6</v>
      </c>
      <c r="B13" s="41"/>
      <c r="C13" s="80" t="s">
        <v>134</v>
      </c>
      <c r="D13" s="60" t="s">
        <v>73</v>
      </c>
      <c r="E13" s="98" t="s">
        <v>133</v>
      </c>
      <c r="F13" s="84" t="s">
        <v>57</v>
      </c>
      <c r="G13" s="97">
        <v>200</v>
      </c>
      <c r="H13" s="37">
        <v>2.98</v>
      </c>
      <c r="I13" s="36">
        <v>5</v>
      </c>
      <c r="J13" s="35">
        <f t="shared" si="0"/>
        <v>596</v>
      </c>
      <c r="K13" s="34">
        <f t="shared" si="1"/>
        <v>625.80000000000007</v>
      </c>
      <c r="L13" s="85"/>
      <c r="M13" s="31">
        <f t="shared" si="2"/>
        <v>0</v>
      </c>
      <c r="N13" s="31"/>
      <c r="O13" s="31">
        <f t="shared" si="3"/>
        <v>0</v>
      </c>
      <c r="P13" s="94"/>
      <c r="Q13" s="94"/>
      <c r="R13" s="93"/>
      <c r="S13" s="96"/>
      <c r="U13" s="2"/>
    </row>
    <row r="14" spans="1:21" ht="74.25" customHeight="1" x14ac:dyDescent="0.2">
      <c r="A14" s="42">
        <f t="shared" si="4"/>
        <v>7</v>
      </c>
      <c r="B14" s="41"/>
      <c r="C14" s="80" t="s">
        <v>132</v>
      </c>
      <c r="D14" s="56" t="s">
        <v>73</v>
      </c>
      <c r="E14" s="98" t="s">
        <v>131</v>
      </c>
      <c r="F14" s="84" t="s">
        <v>57</v>
      </c>
      <c r="G14" s="97">
        <v>1500</v>
      </c>
      <c r="H14" s="37">
        <v>2.98</v>
      </c>
      <c r="I14" s="36">
        <v>5</v>
      </c>
      <c r="J14" s="35">
        <f t="shared" si="0"/>
        <v>4470</v>
      </c>
      <c r="K14" s="34">
        <f t="shared" si="1"/>
        <v>4693.5</v>
      </c>
      <c r="L14" s="85"/>
      <c r="M14" s="31">
        <f t="shared" si="2"/>
        <v>0</v>
      </c>
      <c r="N14" s="31"/>
      <c r="O14" s="31">
        <f t="shared" si="3"/>
        <v>0</v>
      </c>
      <c r="P14" s="94"/>
      <c r="Q14" s="94"/>
      <c r="R14" s="93"/>
      <c r="S14" s="96"/>
      <c r="U14" s="2"/>
    </row>
    <row r="15" spans="1:21" ht="75" customHeight="1" x14ac:dyDescent="0.2">
      <c r="A15" s="42">
        <f t="shared" si="4"/>
        <v>8</v>
      </c>
      <c r="B15" s="41"/>
      <c r="C15" s="80" t="s">
        <v>130</v>
      </c>
      <c r="D15" s="56" t="s">
        <v>73</v>
      </c>
      <c r="E15" s="98" t="s">
        <v>129</v>
      </c>
      <c r="F15" s="84" t="s">
        <v>57</v>
      </c>
      <c r="G15" s="97">
        <v>900</v>
      </c>
      <c r="H15" s="37">
        <v>2.98</v>
      </c>
      <c r="I15" s="36">
        <v>5</v>
      </c>
      <c r="J15" s="35">
        <f t="shared" si="0"/>
        <v>2682</v>
      </c>
      <c r="K15" s="34">
        <f t="shared" si="1"/>
        <v>2816.1</v>
      </c>
      <c r="L15" s="85"/>
      <c r="M15" s="31">
        <f t="shared" si="2"/>
        <v>0</v>
      </c>
      <c r="N15" s="31"/>
      <c r="O15" s="31">
        <f t="shared" si="3"/>
        <v>0</v>
      </c>
      <c r="P15" s="94"/>
      <c r="Q15" s="94"/>
      <c r="R15" s="93"/>
      <c r="S15" s="96"/>
      <c r="U15" s="2"/>
    </row>
    <row r="16" spans="1:21" ht="80.25" customHeight="1" x14ac:dyDescent="0.2">
      <c r="A16" s="42">
        <f t="shared" si="4"/>
        <v>9</v>
      </c>
      <c r="B16" s="41"/>
      <c r="C16" s="80" t="s">
        <v>128</v>
      </c>
      <c r="D16" s="56" t="s">
        <v>73</v>
      </c>
      <c r="E16" s="98" t="s">
        <v>127</v>
      </c>
      <c r="F16" s="84" t="s">
        <v>57</v>
      </c>
      <c r="G16" s="97">
        <v>350</v>
      </c>
      <c r="H16" s="37">
        <v>0.43</v>
      </c>
      <c r="I16" s="36">
        <v>5</v>
      </c>
      <c r="J16" s="35">
        <f t="shared" si="0"/>
        <v>150.5</v>
      </c>
      <c r="K16" s="34">
        <f t="shared" si="1"/>
        <v>158.02500000000001</v>
      </c>
      <c r="L16" s="85"/>
      <c r="M16" s="31">
        <f t="shared" si="2"/>
        <v>0</v>
      </c>
      <c r="N16" s="31"/>
      <c r="O16" s="31">
        <f t="shared" si="3"/>
        <v>0</v>
      </c>
      <c r="P16" s="94"/>
      <c r="Q16" s="94"/>
      <c r="R16" s="93"/>
      <c r="S16" s="96"/>
      <c r="U16" s="2"/>
    </row>
    <row r="17" spans="1:21" ht="90.75" customHeight="1" x14ac:dyDescent="0.2">
      <c r="A17" s="42">
        <f t="shared" si="4"/>
        <v>10</v>
      </c>
      <c r="B17" s="41"/>
      <c r="C17" s="80" t="s">
        <v>126</v>
      </c>
      <c r="D17" s="56" t="s">
        <v>73</v>
      </c>
      <c r="E17" s="98" t="s">
        <v>125</v>
      </c>
      <c r="F17" s="84" t="s">
        <v>57</v>
      </c>
      <c r="G17" s="97">
        <v>1800</v>
      </c>
      <c r="H17" s="37">
        <v>3.09</v>
      </c>
      <c r="I17" s="36">
        <v>5</v>
      </c>
      <c r="J17" s="35">
        <f t="shared" si="0"/>
        <v>5562</v>
      </c>
      <c r="K17" s="34">
        <f t="shared" si="1"/>
        <v>5840.1</v>
      </c>
      <c r="L17" s="85"/>
      <c r="M17" s="31">
        <f t="shared" si="2"/>
        <v>0</v>
      </c>
      <c r="N17" s="31"/>
      <c r="O17" s="31">
        <f t="shared" si="3"/>
        <v>0</v>
      </c>
      <c r="P17" s="94"/>
      <c r="Q17" s="94"/>
      <c r="R17" s="93"/>
      <c r="S17" s="96"/>
      <c r="U17" s="2"/>
    </row>
    <row r="18" spans="1:21" ht="84" customHeight="1" x14ac:dyDescent="0.2">
      <c r="A18" s="42">
        <f t="shared" si="4"/>
        <v>11</v>
      </c>
      <c r="B18" s="41"/>
      <c r="C18" s="39" t="s">
        <v>124</v>
      </c>
      <c r="D18" s="56" t="s">
        <v>73</v>
      </c>
      <c r="E18" s="98" t="s">
        <v>123</v>
      </c>
      <c r="F18" s="84" t="s">
        <v>57</v>
      </c>
      <c r="G18" s="97">
        <v>2400</v>
      </c>
      <c r="H18" s="37">
        <v>3.3</v>
      </c>
      <c r="I18" s="36">
        <v>5</v>
      </c>
      <c r="J18" s="35">
        <f t="shared" si="0"/>
        <v>7920</v>
      </c>
      <c r="K18" s="34">
        <f t="shared" si="1"/>
        <v>8316</v>
      </c>
      <c r="L18" s="85"/>
      <c r="M18" s="31">
        <f t="shared" si="2"/>
        <v>0</v>
      </c>
      <c r="N18" s="31"/>
      <c r="O18" s="31">
        <f t="shared" si="3"/>
        <v>0</v>
      </c>
      <c r="P18" s="94"/>
      <c r="Q18" s="94"/>
      <c r="R18" s="93"/>
      <c r="S18" s="96"/>
      <c r="U18" s="2"/>
    </row>
    <row r="19" spans="1:21" ht="101.25" customHeight="1" x14ac:dyDescent="0.2">
      <c r="A19" s="42">
        <f t="shared" si="4"/>
        <v>12</v>
      </c>
      <c r="B19" s="41"/>
      <c r="C19" s="80" t="s">
        <v>122</v>
      </c>
      <c r="D19" s="56" t="s">
        <v>78</v>
      </c>
      <c r="E19" s="80" t="s">
        <v>121</v>
      </c>
      <c r="F19" s="84" t="s">
        <v>57</v>
      </c>
      <c r="G19" s="95">
        <v>5040</v>
      </c>
      <c r="H19" s="37">
        <v>0.42</v>
      </c>
      <c r="I19" s="36">
        <v>5</v>
      </c>
      <c r="J19" s="35">
        <f t="shared" si="0"/>
        <v>2116.7999999999997</v>
      </c>
      <c r="K19" s="34">
        <f t="shared" si="1"/>
        <v>2222.64</v>
      </c>
      <c r="L19" s="85"/>
      <c r="M19" s="31">
        <f t="shared" si="2"/>
        <v>0</v>
      </c>
      <c r="N19" s="31"/>
      <c r="O19" s="31">
        <f t="shared" si="3"/>
        <v>0</v>
      </c>
      <c r="P19" s="94"/>
      <c r="Q19" s="94"/>
      <c r="R19" s="93"/>
      <c r="S19" s="87"/>
      <c r="U19" s="2"/>
    </row>
    <row r="20" spans="1:21" ht="84.75" customHeight="1" x14ac:dyDescent="0.2">
      <c r="A20" s="42">
        <f t="shared" si="4"/>
        <v>13</v>
      </c>
      <c r="B20" s="41"/>
      <c r="C20" s="80" t="s">
        <v>120</v>
      </c>
      <c r="D20" s="56" t="s">
        <v>78</v>
      </c>
      <c r="E20" s="80" t="s">
        <v>119</v>
      </c>
      <c r="F20" s="84" t="s">
        <v>57</v>
      </c>
      <c r="G20" s="92">
        <v>5040</v>
      </c>
      <c r="H20" s="37">
        <v>0.54</v>
      </c>
      <c r="I20" s="36">
        <v>5</v>
      </c>
      <c r="J20" s="35">
        <f t="shared" si="0"/>
        <v>2721.6000000000004</v>
      </c>
      <c r="K20" s="34">
        <f t="shared" si="1"/>
        <v>2857.6800000000003</v>
      </c>
      <c r="L20" s="85"/>
      <c r="M20" s="31">
        <f t="shared" si="2"/>
        <v>0</v>
      </c>
      <c r="N20" s="31"/>
      <c r="O20" s="31">
        <f t="shared" si="3"/>
        <v>0</v>
      </c>
      <c r="P20" s="91"/>
      <c r="Q20" s="91"/>
      <c r="R20" s="90"/>
      <c r="S20" s="89"/>
      <c r="U20" s="2"/>
    </row>
    <row r="21" spans="1:21" ht="107.25" customHeight="1" x14ac:dyDescent="0.2">
      <c r="A21" s="42">
        <f t="shared" si="4"/>
        <v>14</v>
      </c>
      <c r="B21" s="41"/>
      <c r="C21" s="80" t="s">
        <v>118</v>
      </c>
      <c r="D21" s="56" t="s">
        <v>78</v>
      </c>
      <c r="E21" s="80" t="s">
        <v>117</v>
      </c>
      <c r="F21" s="84" t="s">
        <v>57</v>
      </c>
      <c r="G21" s="88">
        <v>1700</v>
      </c>
      <c r="H21" s="37">
        <v>0.81</v>
      </c>
      <c r="I21" s="36">
        <v>5</v>
      </c>
      <c r="J21" s="35">
        <f t="shared" si="0"/>
        <v>1377</v>
      </c>
      <c r="K21" s="34">
        <f t="shared" si="1"/>
        <v>1445.8500000000001</v>
      </c>
      <c r="L21" s="85"/>
      <c r="M21" s="31">
        <f t="shared" si="2"/>
        <v>0</v>
      </c>
      <c r="N21" s="31"/>
      <c r="O21" s="31">
        <f t="shared" si="3"/>
        <v>0</v>
      </c>
      <c r="P21" s="30"/>
      <c r="Q21" s="30"/>
      <c r="R21" s="29"/>
      <c r="S21" s="87"/>
      <c r="U21" s="2"/>
    </row>
    <row r="22" spans="1:21" ht="71.25" customHeight="1" x14ac:dyDescent="0.2">
      <c r="A22" s="42">
        <f t="shared" si="4"/>
        <v>15</v>
      </c>
      <c r="B22" s="41"/>
      <c r="C22" s="80" t="s">
        <v>116</v>
      </c>
      <c r="D22" s="56" t="s">
        <v>78</v>
      </c>
      <c r="E22" s="80" t="s">
        <v>115</v>
      </c>
      <c r="F22" s="84" t="s">
        <v>57</v>
      </c>
      <c r="G22" s="86">
        <v>2000</v>
      </c>
      <c r="H22" s="37">
        <v>0.63</v>
      </c>
      <c r="I22" s="36">
        <v>5</v>
      </c>
      <c r="J22" s="35">
        <f t="shared" si="0"/>
        <v>1260</v>
      </c>
      <c r="K22" s="34">
        <f t="shared" si="1"/>
        <v>1323</v>
      </c>
      <c r="L22" s="85"/>
      <c r="M22" s="31">
        <f t="shared" si="2"/>
        <v>0</v>
      </c>
      <c r="N22" s="31"/>
      <c r="O22" s="31">
        <f t="shared" si="3"/>
        <v>0</v>
      </c>
      <c r="P22" s="30"/>
      <c r="Q22" s="30"/>
      <c r="R22" s="29"/>
      <c r="S22" s="28"/>
      <c r="T22" s="1"/>
    </row>
    <row r="23" spans="1:21" ht="72.75" customHeight="1" x14ac:dyDescent="0.2">
      <c r="A23" s="42">
        <f t="shared" si="4"/>
        <v>16</v>
      </c>
      <c r="B23" s="41"/>
      <c r="C23" s="80" t="s">
        <v>114</v>
      </c>
      <c r="D23" s="56" t="s">
        <v>78</v>
      </c>
      <c r="E23" s="80" t="s">
        <v>113</v>
      </c>
      <c r="F23" s="84" t="s">
        <v>57</v>
      </c>
      <c r="G23" s="86">
        <v>1300</v>
      </c>
      <c r="H23" s="37">
        <v>1.41</v>
      </c>
      <c r="I23" s="36">
        <v>5</v>
      </c>
      <c r="J23" s="35">
        <f t="shared" si="0"/>
        <v>1833</v>
      </c>
      <c r="K23" s="34">
        <f t="shared" si="1"/>
        <v>1924.65</v>
      </c>
      <c r="L23" s="85"/>
      <c r="M23" s="31">
        <f t="shared" si="2"/>
        <v>0</v>
      </c>
      <c r="N23" s="31"/>
      <c r="O23" s="31">
        <f t="shared" si="3"/>
        <v>0</v>
      </c>
      <c r="P23" s="30"/>
      <c r="Q23" s="30"/>
      <c r="R23" s="29"/>
      <c r="S23" s="28"/>
      <c r="T23" s="1"/>
    </row>
    <row r="24" spans="1:21" ht="108.75" customHeight="1" x14ac:dyDescent="0.2">
      <c r="A24" s="42">
        <f t="shared" si="4"/>
        <v>17</v>
      </c>
      <c r="B24" s="41"/>
      <c r="C24" s="80" t="s">
        <v>112</v>
      </c>
      <c r="D24" s="56" t="s">
        <v>78</v>
      </c>
      <c r="E24" s="80" t="s">
        <v>111</v>
      </c>
      <c r="F24" s="84" t="s">
        <v>57</v>
      </c>
      <c r="G24" s="86">
        <v>2000</v>
      </c>
      <c r="H24" s="75">
        <v>0.4</v>
      </c>
      <c r="I24" s="36">
        <v>5</v>
      </c>
      <c r="J24" s="35">
        <f t="shared" si="0"/>
        <v>800</v>
      </c>
      <c r="K24" s="34">
        <f t="shared" si="1"/>
        <v>840</v>
      </c>
      <c r="L24" s="85"/>
      <c r="M24" s="31">
        <f t="shared" si="2"/>
        <v>0</v>
      </c>
      <c r="N24" s="31"/>
      <c r="O24" s="31">
        <f t="shared" si="3"/>
        <v>0</v>
      </c>
      <c r="P24" s="30"/>
      <c r="Q24" s="30"/>
      <c r="R24" s="29"/>
      <c r="S24" s="28"/>
      <c r="T24" s="1"/>
    </row>
    <row r="25" spans="1:21" ht="68.25" customHeight="1" x14ac:dyDescent="0.2">
      <c r="A25" s="42">
        <f t="shared" si="4"/>
        <v>18</v>
      </c>
      <c r="B25" s="41"/>
      <c r="C25" s="80" t="s">
        <v>110</v>
      </c>
      <c r="D25" s="56" t="s">
        <v>78</v>
      </c>
      <c r="E25" s="80" t="s">
        <v>109</v>
      </c>
      <c r="F25" s="84" t="s">
        <v>57</v>
      </c>
      <c r="G25" s="73">
        <v>5000</v>
      </c>
      <c r="H25" s="37">
        <v>0.39</v>
      </c>
      <c r="I25" s="36">
        <v>5</v>
      </c>
      <c r="J25" s="35">
        <f t="shared" si="0"/>
        <v>1950</v>
      </c>
      <c r="K25" s="34">
        <f t="shared" si="1"/>
        <v>2047.5</v>
      </c>
      <c r="L25" s="85"/>
      <c r="M25" s="31">
        <f t="shared" si="2"/>
        <v>0</v>
      </c>
      <c r="N25" s="31"/>
      <c r="O25" s="31">
        <f t="shared" si="3"/>
        <v>0</v>
      </c>
      <c r="P25" s="30"/>
      <c r="Q25" s="30"/>
      <c r="R25" s="29"/>
      <c r="S25" s="28"/>
      <c r="T25" s="1"/>
    </row>
    <row r="26" spans="1:21" ht="69" customHeight="1" x14ac:dyDescent="0.2">
      <c r="A26" s="42">
        <f t="shared" si="4"/>
        <v>19</v>
      </c>
      <c r="B26" s="41"/>
      <c r="C26" s="80" t="s">
        <v>108</v>
      </c>
      <c r="D26" s="56" t="s">
        <v>78</v>
      </c>
      <c r="E26" s="80" t="s">
        <v>107</v>
      </c>
      <c r="F26" s="84" t="s">
        <v>57</v>
      </c>
      <c r="G26" s="73">
        <v>1500</v>
      </c>
      <c r="H26" s="75">
        <v>0.34</v>
      </c>
      <c r="I26" s="36">
        <v>5</v>
      </c>
      <c r="J26" s="35">
        <f t="shared" si="0"/>
        <v>510.00000000000006</v>
      </c>
      <c r="K26" s="34">
        <f t="shared" si="1"/>
        <v>535.50000000000011</v>
      </c>
      <c r="L26" s="85"/>
      <c r="M26" s="31">
        <f t="shared" si="2"/>
        <v>0</v>
      </c>
      <c r="N26" s="31"/>
      <c r="O26" s="31">
        <f t="shared" si="3"/>
        <v>0</v>
      </c>
      <c r="P26" s="30"/>
      <c r="Q26" s="30"/>
      <c r="R26" s="29"/>
      <c r="S26" s="28"/>
      <c r="T26" s="1"/>
    </row>
    <row r="27" spans="1:21" ht="89.25" customHeight="1" x14ac:dyDescent="0.2">
      <c r="A27" s="42">
        <f t="shared" si="4"/>
        <v>20</v>
      </c>
      <c r="B27" s="66"/>
      <c r="C27" s="80" t="s">
        <v>106</v>
      </c>
      <c r="D27" s="82" t="s">
        <v>73</v>
      </c>
      <c r="E27" s="80" t="s">
        <v>105</v>
      </c>
      <c r="F27" s="84" t="s">
        <v>57</v>
      </c>
      <c r="G27" s="68">
        <v>2000</v>
      </c>
      <c r="H27" s="37">
        <v>0.69</v>
      </c>
      <c r="I27" s="36">
        <v>5</v>
      </c>
      <c r="J27" s="35">
        <f t="shared" si="0"/>
        <v>1380</v>
      </c>
      <c r="K27" s="34">
        <f t="shared" si="1"/>
        <v>1449</v>
      </c>
      <c r="L27" s="58"/>
      <c r="M27" s="31">
        <f t="shared" si="2"/>
        <v>0</v>
      </c>
      <c r="N27" s="32"/>
      <c r="O27" s="31">
        <f t="shared" si="3"/>
        <v>0</v>
      </c>
      <c r="P27" s="44"/>
      <c r="Q27" s="44"/>
      <c r="R27" s="43"/>
      <c r="S27" s="28"/>
      <c r="T27" s="1"/>
    </row>
    <row r="28" spans="1:21" ht="39.75" customHeight="1" x14ac:dyDescent="0.2">
      <c r="A28" s="42">
        <f t="shared" si="4"/>
        <v>21</v>
      </c>
      <c r="B28" s="66"/>
      <c r="C28" s="80" t="s">
        <v>104</v>
      </c>
      <c r="D28" s="40" t="s">
        <v>73</v>
      </c>
      <c r="E28" s="80" t="s">
        <v>103</v>
      </c>
      <c r="F28" s="84" t="s">
        <v>57</v>
      </c>
      <c r="G28" s="68">
        <v>30000</v>
      </c>
      <c r="H28" s="67">
        <v>0.06</v>
      </c>
      <c r="I28" s="36">
        <v>5</v>
      </c>
      <c r="J28" s="35">
        <f t="shared" si="0"/>
        <v>1800</v>
      </c>
      <c r="K28" s="34">
        <f t="shared" si="1"/>
        <v>1890</v>
      </c>
      <c r="L28" s="58"/>
      <c r="M28" s="31">
        <f t="shared" si="2"/>
        <v>0</v>
      </c>
      <c r="N28" s="32"/>
      <c r="O28" s="31">
        <f t="shared" si="3"/>
        <v>0</v>
      </c>
      <c r="P28" s="44"/>
      <c r="Q28" s="44"/>
      <c r="R28" s="43"/>
      <c r="S28" s="28"/>
      <c r="T28" s="1"/>
    </row>
    <row r="29" spans="1:21" ht="81.75" customHeight="1" x14ac:dyDescent="0.2">
      <c r="A29" s="42">
        <f t="shared" si="4"/>
        <v>22</v>
      </c>
      <c r="B29" s="66"/>
      <c r="C29" s="80" t="s">
        <v>102</v>
      </c>
      <c r="D29" s="83" t="s">
        <v>101</v>
      </c>
      <c r="E29" s="80" t="s">
        <v>100</v>
      </c>
      <c r="F29" s="68" t="s">
        <v>57</v>
      </c>
      <c r="G29" s="68">
        <v>3000</v>
      </c>
      <c r="H29" s="67">
        <v>0.87</v>
      </c>
      <c r="I29" s="36">
        <v>5</v>
      </c>
      <c r="J29" s="35">
        <f t="shared" si="0"/>
        <v>2610</v>
      </c>
      <c r="K29" s="34">
        <f t="shared" si="1"/>
        <v>2740.5</v>
      </c>
      <c r="L29" s="58"/>
      <c r="M29" s="31">
        <f t="shared" si="2"/>
        <v>0</v>
      </c>
      <c r="N29" s="32"/>
      <c r="O29" s="31">
        <f t="shared" si="3"/>
        <v>0</v>
      </c>
      <c r="P29" s="44"/>
      <c r="Q29" s="44"/>
      <c r="R29" s="43"/>
      <c r="S29" s="28"/>
      <c r="T29" s="1"/>
    </row>
    <row r="30" spans="1:21" ht="58.5" customHeight="1" x14ac:dyDescent="0.2">
      <c r="A30" s="42">
        <f t="shared" si="4"/>
        <v>23</v>
      </c>
      <c r="B30" s="66"/>
      <c r="C30" s="80" t="s">
        <v>99</v>
      </c>
      <c r="D30" s="82" t="s">
        <v>73</v>
      </c>
      <c r="E30" s="80" t="s">
        <v>98</v>
      </c>
      <c r="F30" s="68" t="s">
        <v>57</v>
      </c>
      <c r="G30" s="68">
        <v>2500</v>
      </c>
      <c r="H30" s="37">
        <v>2.19</v>
      </c>
      <c r="I30" s="36">
        <v>5</v>
      </c>
      <c r="J30" s="35">
        <f t="shared" si="0"/>
        <v>5475</v>
      </c>
      <c r="K30" s="34">
        <f t="shared" si="1"/>
        <v>5748.75</v>
      </c>
      <c r="L30" s="58"/>
      <c r="M30" s="31">
        <f t="shared" si="2"/>
        <v>0</v>
      </c>
      <c r="N30" s="32"/>
      <c r="O30" s="31">
        <f t="shared" si="3"/>
        <v>0</v>
      </c>
      <c r="P30" s="44"/>
      <c r="Q30" s="44"/>
      <c r="R30" s="43"/>
      <c r="S30" s="28"/>
      <c r="T30" s="1"/>
    </row>
    <row r="31" spans="1:21" ht="105" customHeight="1" x14ac:dyDescent="0.2">
      <c r="A31" s="42">
        <f t="shared" si="4"/>
        <v>24</v>
      </c>
      <c r="B31" s="66"/>
      <c r="C31" s="80" t="s">
        <v>97</v>
      </c>
      <c r="D31" s="40" t="s">
        <v>73</v>
      </c>
      <c r="E31" s="80" t="s">
        <v>96</v>
      </c>
      <c r="F31" s="68" t="s">
        <v>57</v>
      </c>
      <c r="G31" s="68">
        <v>6720</v>
      </c>
      <c r="H31" s="67">
        <v>7.0000000000000007E-2</v>
      </c>
      <c r="I31" s="36">
        <v>5</v>
      </c>
      <c r="J31" s="35">
        <f t="shared" si="0"/>
        <v>470.40000000000003</v>
      </c>
      <c r="K31" s="34">
        <f t="shared" si="1"/>
        <v>493.92000000000007</v>
      </c>
      <c r="L31" s="58"/>
      <c r="M31" s="31">
        <f t="shared" si="2"/>
        <v>0</v>
      </c>
      <c r="N31" s="32"/>
      <c r="O31" s="31">
        <f t="shared" si="3"/>
        <v>0</v>
      </c>
      <c r="P31" s="44"/>
      <c r="Q31" s="44"/>
      <c r="R31" s="43"/>
      <c r="S31" s="28"/>
      <c r="T31" s="1"/>
    </row>
    <row r="32" spans="1:21" ht="86.25" customHeight="1" x14ac:dyDescent="0.2">
      <c r="A32" s="42">
        <f t="shared" si="4"/>
        <v>25</v>
      </c>
      <c r="B32" s="66"/>
      <c r="C32" s="80" t="s">
        <v>95</v>
      </c>
      <c r="D32" s="40" t="s">
        <v>73</v>
      </c>
      <c r="E32" s="80" t="s">
        <v>94</v>
      </c>
      <c r="F32" s="68" t="s">
        <v>57</v>
      </c>
      <c r="G32" s="68">
        <v>7680</v>
      </c>
      <c r="H32" s="75">
        <v>7.0000000000000007E-2</v>
      </c>
      <c r="I32" s="36">
        <v>5</v>
      </c>
      <c r="J32" s="35">
        <f t="shared" si="0"/>
        <v>537.6</v>
      </c>
      <c r="K32" s="34">
        <f t="shared" si="1"/>
        <v>564.48</v>
      </c>
      <c r="L32" s="58"/>
      <c r="M32" s="31">
        <f t="shared" si="2"/>
        <v>0</v>
      </c>
      <c r="N32" s="32"/>
      <c r="O32" s="31">
        <f t="shared" si="3"/>
        <v>0</v>
      </c>
      <c r="P32" s="44"/>
      <c r="Q32" s="44"/>
      <c r="R32" s="43"/>
      <c r="S32" s="28"/>
      <c r="T32" s="1"/>
    </row>
    <row r="33" spans="1:19" s="1" customFormat="1" ht="60.75" x14ac:dyDescent="0.2">
      <c r="A33" s="42">
        <f t="shared" si="4"/>
        <v>26</v>
      </c>
      <c r="B33" s="66"/>
      <c r="C33" s="80" t="s">
        <v>93</v>
      </c>
      <c r="D33" s="40" t="s">
        <v>78</v>
      </c>
      <c r="E33" s="80" t="s">
        <v>92</v>
      </c>
      <c r="F33" s="68" t="s">
        <v>57</v>
      </c>
      <c r="G33" s="68">
        <v>1</v>
      </c>
      <c r="H33" s="67">
        <v>157.62</v>
      </c>
      <c r="I33" s="36">
        <v>5</v>
      </c>
      <c r="J33" s="35">
        <f t="shared" si="0"/>
        <v>157.62</v>
      </c>
      <c r="K33" s="34">
        <f t="shared" si="1"/>
        <v>165.501</v>
      </c>
      <c r="L33" s="58"/>
      <c r="M33" s="31">
        <f t="shared" si="2"/>
        <v>0</v>
      </c>
      <c r="N33" s="32"/>
      <c r="O33" s="31">
        <f t="shared" si="3"/>
        <v>0</v>
      </c>
      <c r="P33" s="44"/>
      <c r="Q33" s="44"/>
      <c r="R33" s="43"/>
      <c r="S33" s="28"/>
    </row>
    <row r="34" spans="1:19" s="1" customFormat="1" ht="71.25" customHeight="1" x14ac:dyDescent="0.2">
      <c r="A34" s="42">
        <f t="shared" si="4"/>
        <v>27</v>
      </c>
      <c r="B34" s="66"/>
      <c r="C34" s="80" t="s">
        <v>91</v>
      </c>
      <c r="D34" s="40" t="s">
        <v>2</v>
      </c>
      <c r="E34" s="80" t="s">
        <v>90</v>
      </c>
      <c r="F34" s="68" t="s">
        <v>57</v>
      </c>
      <c r="G34" s="68">
        <v>12960</v>
      </c>
      <c r="H34" s="67">
        <v>0.36</v>
      </c>
      <c r="I34" s="36">
        <v>5</v>
      </c>
      <c r="J34" s="35">
        <f t="shared" si="0"/>
        <v>4665.5999999999995</v>
      </c>
      <c r="K34" s="34">
        <f t="shared" si="1"/>
        <v>4898.8799999999992</v>
      </c>
      <c r="L34" s="58"/>
      <c r="M34" s="31">
        <f t="shared" si="2"/>
        <v>0</v>
      </c>
      <c r="N34" s="32"/>
      <c r="O34" s="31">
        <f t="shared" si="3"/>
        <v>0</v>
      </c>
      <c r="P34" s="44"/>
      <c r="Q34" s="44"/>
      <c r="R34" s="43"/>
      <c r="S34" s="28"/>
    </row>
    <row r="35" spans="1:19" s="1" customFormat="1" ht="41.25" customHeight="1" x14ac:dyDescent="0.2">
      <c r="A35" s="42">
        <f t="shared" si="4"/>
        <v>28</v>
      </c>
      <c r="B35" s="66"/>
      <c r="C35" s="80" t="s">
        <v>89</v>
      </c>
      <c r="D35" s="40" t="s">
        <v>2</v>
      </c>
      <c r="E35" s="62" t="s">
        <v>88</v>
      </c>
      <c r="F35" s="68" t="s">
        <v>57</v>
      </c>
      <c r="G35" s="68">
        <v>700</v>
      </c>
      <c r="H35" s="67">
        <f>2*1.065</f>
        <v>2.13</v>
      </c>
      <c r="I35" s="36">
        <v>5</v>
      </c>
      <c r="J35" s="35">
        <f t="shared" si="0"/>
        <v>1491</v>
      </c>
      <c r="K35" s="34">
        <f t="shared" si="1"/>
        <v>1565.55</v>
      </c>
      <c r="L35" s="81"/>
      <c r="M35" s="31">
        <f t="shared" si="2"/>
        <v>0</v>
      </c>
      <c r="N35" s="32"/>
      <c r="O35" s="31">
        <f t="shared" si="3"/>
        <v>0</v>
      </c>
      <c r="P35" s="44"/>
      <c r="Q35" s="44"/>
      <c r="R35" s="43"/>
      <c r="S35" s="28"/>
    </row>
    <row r="36" spans="1:19" s="1" customFormat="1" ht="87" customHeight="1" x14ac:dyDescent="0.2">
      <c r="A36" s="42">
        <f t="shared" si="4"/>
        <v>29</v>
      </c>
      <c r="B36" s="66"/>
      <c r="C36" s="80" t="s">
        <v>87</v>
      </c>
      <c r="D36" s="40" t="s">
        <v>2</v>
      </c>
      <c r="E36" s="79" t="s">
        <v>86</v>
      </c>
      <c r="F36" s="78" t="s">
        <v>57</v>
      </c>
      <c r="G36" s="77">
        <v>24</v>
      </c>
      <c r="H36" s="76">
        <v>6.25</v>
      </c>
      <c r="I36" s="36">
        <v>5</v>
      </c>
      <c r="J36" s="35">
        <f t="shared" si="0"/>
        <v>150</v>
      </c>
      <c r="K36" s="34">
        <f t="shared" si="1"/>
        <v>157.5</v>
      </c>
      <c r="L36" s="58"/>
      <c r="M36" s="31">
        <f t="shared" si="2"/>
        <v>0</v>
      </c>
      <c r="N36" s="32"/>
      <c r="O36" s="31">
        <f t="shared" si="3"/>
        <v>0</v>
      </c>
      <c r="P36" s="44"/>
      <c r="Q36" s="44"/>
      <c r="R36" s="43"/>
      <c r="S36" s="28"/>
    </row>
    <row r="37" spans="1:19" s="1" customFormat="1" ht="54.75" customHeight="1" x14ac:dyDescent="0.2">
      <c r="A37" s="42">
        <f t="shared" si="4"/>
        <v>30</v>
      </c>
      <c r="B37" s="66"/>
      <c r="C37" s="39" t="s">
        <v>85</v>
      </c>
      <c r="D37" s="57" t="s">
        <v>78</v>
      </c>
      <c r="E37" s="39" t="s">
        <v>84</v>
      </c>
      <c r="F37" s="68" t="s">
        <v>57</v>
      </c>
      <c r="G37" s="68">
        <v>100</v>
      </c>
      <c r="H37" s="53">
        <v>40</v>
      </c>
      <c r="I37" s="36">
        <v>5</v>
      </c>
      <c r="J37" s="35">
        <f t="shared" si="0"/>
        <v>4000</v>
      </c>
      <c r="K37" s="34">
        <f t="shared" si="1"/>
        <v>4200</v>
      </c>
      <c r="L37" s="58"/>
      <c r="M37" s="31">
        <f t="shared" si="2"/>
        <v>0</v>
      </c>
      <c r="N37" s="32"/>
      <c r="O37" s="31">
        <f t="shared" si="3"/>
        <v>0</v>
      </c>
      <c r="P37" s="44"/>
      <c r="Q37" s="44"/>
      <c r="R37" s="43"/>
      <c r="S37" s="28"/>
    </row>
    <row r="38" spans="1:19" s="1" customFormat="1" ht="62.25" customHeight="1" x14ac:dyDescent="0.2">
      <c r="A38" s="42">
        <f t="shared" si="4"/>
        <v>31</v>
      </c>
      <c r="B38" s="66"/>
      <c r="C38" s="39" t="s">
        <v>83</v>
      </c>
      <c r="D38" s="56" t="s">
        <v>78</v>
      </c>
      <c r="E38" s="71" t="s">
        <v>82</v>
      </c>
      <c r="F38" s="68" t="s">
        <v>57</v>
      </c>
      <c r="G38" s="68">
        <v>400</v>
      </c>
      <c r="H38" s="53">
        <v>43</v>
      </c>
      <c r="I38" s="36">
        <v>5</v>
      </c>
      <c r="J38" s="35">
        <f t="shared" si="0"/>
        <v>17200</v>
      </c>
      <c r="K38" s="34">
        <f t="shared" si="1"/>
        <v>18060</v>
      </c>
      <c r="L38" s="58"/>
      <c r="M38" s="31">
        <f t="shared" si="2"/>
        <v>0</v>
      </c>
      <c r="N38" s="32"/>
      <c r="O38" s="31">
        <f t="shared" si="3"/>
        <v>0</v>
      </c>
      <c r="P38" s="44"/>
      <c r="Q38" s="44"/>
      <c r="R38" s="43"/>
      <c r="S38" s="28"/>
    </row>
    <row r="39" spans="1:19" s="1" customFormat="1" ht="60.75" customHeight="1" x14ac:dyDescent="0.2">
      <c r="A39" s="42">
        <f t="shared" si="4"/>
        <v>32</v>
      </c>
      <c r="B39" s="66"/>
      <c r="C39" s="39" t="s">
        <v>81</v>
      </c>
      <c r="D39" s="56" t="s">
        <v>78</v>
      </c>
      <c r="E39" s="71" t="s">
        <v>80</v>
      </c>
      <c r="F39" s="68" t="s">
        <v>57</v>
      </c>
      <c r="G39" s="68">
        <v>600</v>
      </c>
      <c r="H39" s="53">
        <v>43</v>
      </c>
      <c r="I39" s="36">
        <v>5</v>
      </c>
      <c r="J39" s="35">
        <f t="shared" si="0"/>
        <v>25800</v>
      </c>
      <c r="K39" s="34">
        <f t="shared" si="1"/>
        <v>27090</v>
      </c>
      <c r="L39" s="58"/>
      <c r="M39" s="31">
        <f t="shared" si="2"/>
        <v>0</v>
      </c>
      <c r="N39" s="32"/>
      <c r="O39" s="31">
        <f t="shared" si="3"/>
        <v>0</v>
      </c>
      <c r="P39" s="44"/>
      <c r="Q39" s="44"/>
      <c r="R39" s="43"/>
      <c r="S39" s="28"/>
    </row>
    <row r="40" spans="1:19" s="1" customFormat="1" ht="52.5" customHeight="1" x14ac:dyDescent="0.2">
      <c r="A40" s="42">
        <f t="shared" si="4"/>
        <v>33</v>
      </c>
      <c r="B40" s="66"/>
      <c r="C40" s="71" t="s">
        <v>79</v>
      </c>
      <c r="D40" s="64" t="s">
        <v>78</v>
      </c>
      <c r="E40" s="71" t="s">
        <v>77</v>
      </c>
      <c r="F40" s="68" t="s">
        <v>57</v>
      </c>
      <c r="G40" s="68">
        <v>800</v>
      </c>
      <c r="H40" s="75">
        <v>8.2200000000000006</v>
      </c>
      <c r="I40" s="36">
        <v>5</v>
      </c>
      <c r="J40" s="35">
        <f t="shared" ref="J40:J75" si="5">+H40*G40</f>
        <v>6576.0000000000009</v>
      </c>
      <c r="K40" s="34">
        <f t="shared" ref="K40:K71" si="6">+J40*(1+I40/100)</f>
        <v>6904.8000000000011</v>
      </c>
      <c r="L40" s="58"/>
      <c r="M40" s="31">
        <f t="shared" ref="M40:M71" si="7">+L40*G40</f>
        <v>0</v>
      </c>
      <c r="N40" s="32"/>
      <c r="O40" s="31">
        <f t="shared" ref="O40:O71" si="8">+M40*(1+N40/100)</f>
        <v>0</v>
      </c>
      <c r="P40" s="44"/>
      <c r="Q40" s="44"/>
      <c r="R40" s="43"/>
      <c r="S40" s="28"/>
    </row>
    <row r="41" spans="1:19" s="1" customFormat="1" ht="55.5" customHeight="1" x14ac:dyDescent="0.2">
      <c r="A41" s="42">
        <f t="shared" ref="A41:A75" si="9">+A40+1</f>
        <v>34</v>
      </c>
      <c r="B41" s="74"/>
      <c r="C41" s="71" t="s">
        <v>76</v>
      </c>
      <c r="D41" s="64" t="s">
        <v>73</v>
      </c>
      <c r="E41" s="71" t="s">
        <v>76</v>
      </c>
      <c r="F41" s="73" t="s">
        <v>57</v>
      </c>
      <c r="G41" s="73">
        <v>2</v>
      </c>
      <c r="H41" s="72">
        <v>318.44</v>
      </c>
      <c r="I41" s="36">
        <v>21</v>
      </c>
      <c r="J41" s="35">
        <f t="shared" si="5"/>
        <v>636.88</v>
      </c>
      <c r="K41" s="34">
        <f t="shared" si="6"/>
        <v>770.62479999999994</v>
      </c>
      <c r="L41" s="58"/>
      <c r="M41" s="31">
        <f t="shared" si="7"/>
        <v>0</v>
      </c>
      <c r="N41" s="32"/>
      <c r="O41" s="31">
        <f t="shared" si="8"/>
        <v>0</v>
      </c>
      <c r="P41" s="44"/>
      <c r="Q41" s="44"/>
      <c r="R41" s="43"/>
      <c r="S41" s="28"/>
    </row>
    <row r="42" spans="1:19" s="1" customFormat="1" ht="48" customHeight="1" x14ac:dyDescent="0.2">
      <c r="A42" s="42">
        <f t="shared" si="9"/>
        <v>35</v>
      </c>
      <c r="B42" s="66"/>
      <c r="C42" s="71" t="s">
        <v>75</v>
      </c>
      <c r="D42" s="64" t="s">
        <v>73</v>
      </c>
      <c r="E42" s="71" t="s">
        <v>75</v>
      </c>
      <c r="F42" s="68" t="s">
        <v>57</v>
      </c>
      <c r="G42" s="68">
        <v>2</v>
      </c>
      <c r="H42" s="67">
        <v>318.44</v>
      </c>
      <c r="I42" s="36">
        <v>21</v>
      </c>
      <c r="J42" s="35">
        <f t="shared" si="5"/>
        <v>636.88</v>
      </c>
      <c r="K42" s="34">
        <f t="shared" si="6"/>
        <v>770.62479999999994</v>
      </c>
      <c r="L42" s="58"/>
      <c r="M42" s="31">
        <f t="shared" si="7"/>
        <v>0</v>
      </c>
      <c r="N42" s="32"/>
      <c r="O42" s="31">
        <f t="shared" si="8"/>
        <v>0</v>
      </c>
      <c r="P42" s="44"/>
      <c r="Q42" s="44"/>
      <c r="R42" s="43"/>
      <c r="S42" s="28"/>
    </row>
    <row r="43" spans="1:19" s="1" customFormat="1" ht="95.25" customHeight="1" x14ac:dyDescent="0.2">
      <c r="A43" s="42">
        <f t="shared" si="9"/>
        <v>36</v>
      </c>
      <c r="B43" s="66"/>
      <c r="C43" s="70" t="s">
        <v>74</v>
      </c>
      <c r="D43" s="64" t="s">
        <v>73</v>
      </c>
      <c r="E43" s="69" t="s">
        <v>72</v>
      </c>
      <c r="F43" s="68" t="s">
        <v>57</v>
      </c>
      <c r="G43" s="68">
        <v>1</v>
      </c>
      <c r="H43" s="67">
        <v>495</v>
      </c>
      <c r="I43" s="36">
        <v>21</v>
      </c>
      <c r="J43" s="35">
        <f t="shared" si="5"/>
        <v>495</v>
      </c>
      <c r="K43" s="34">
        <f t="shared" si="6"/>
        <v>598.94999999999993</v>
      </c>
      <c r="L43" s="58"/>
      <c r="M43" s="31">
        <f t="shared" si="7"/>
        <v>0</v>
      </c>
      <c r="N43" s="32"/>
      <c r="O43" s="31">
        <f t="shared" si="8"/>
        <v>0</v>
      </c>
      <c r="P43" s="44"/>
      <c r="Q43" s="44"/>
      <c r="R43" s="43"/>
      <c r="S43" s="28"/>
    </row>
    <row r="44" spans="1:19" s="1" customFormat="1" ht="75.75" customHeight="1" x14ac:dyDescent="0.2">
      <c r="A44" s="42">
        <f t="shared" si="9"/>
        <v>37</v>
      </c>
      <c r="B44" s="66"/>
      <c r="C44" s="65" t="s">
        <v>71</v>
      </c>
      <c r="D44" s="64" t="s">
        <v>2</v>
      </c>
      <c r="E44" s="39" t="s">
        <v>70</v>
      </c>
      <c r="F44" s="38" t="s">
        <v>6</v>
      </c>
      <c r="G44" s="33">
        <v>24</v>
      </c>
      <c r="H44" s="37">
        <v>58.58</v>
      </c>
      <c r="I44" s="36">
        <v>5</v>
      </c>
      <c r="J44" s="35">
        <f t="shared" si="5"/>
        <v>1405.92</v>
      </c>
      <c r="K44" s="34">
        <f t="shared" si="6"/>
        <v>1476.2160000000001</v>
      </c>
      <c r="L44" s="58"/>
      <c r="M44" s="31">
        <f t="shared" si="7"/>
        <v>0</v>
      </c>
      <c r="N44" s="32"/>
      <c r="O44" s="31">
        <f t="shared" si="8"/>
        <v>0</v>
      </c>
      <c r="P44" s="44"/>
      <c r="Q44" s="44"/>
      <c r="R44" s="43"/>
      <c r="S44" s="28"/>
    </row>
    <row r="45" spans="1:19" s="1" customFormat="1" ht="84" customHeight="1" x14ac:dyDescent="0.2">
      <c r="A45" s="42">
        <f t="shared" si="9"/>
        <v>38</v>
      </c>
      <c r="B45" s="41"/>
      <c r="C45" s="39" t="s">
        <v>69</v>
      </c>
      <c r="D45" s="56" t="s">
        <v>2</v>
      </c>
      <c r="E45" s="39" t="s">
        <v>68</v>
      </c>
      <c r="F45" s="38" t="s">
        <v>6</v>
      </c>
      <c r="G45" s="33">
        <v>8</v>
      </c>
      <c r="H45" s="37">
        <v>18.899999999999999</v>
      </c>
      <c r="I45" s="36">
        <v>5</v>
      </c>
      <c r="J45" s="35">
        <f t="shared" si="5"/>
        <v>151.19999999999999</v>
      </c>
      <c r="K45" s="34">
        <f t="shared" si="6"/>
        <v>158.76</v>
      </c>
      <c r="L45" s="58"/>
      <c r="M45" s="31">
        <f t="shared" si="7"/>
        <v>0</v>
      </c>
      <c r="N45" s="32"/>
      <c r="O45" s="31">
        <f t="shared" si="8"/>
        <v>0</v>
      </c>
      <c r="P45" s="44"/>
      <c r="Q45" s="44"/>
      <c r="R45" s="43"/>
      <c r="S45" s="28"/>
    </row>
    <row r="46" spans="1:19" s="1" customFormat="1" ht="55.5" customHeight="1" x14ac:dyDescent="0.2">
      <c r="A46" s="42">
        <f t="shared" si="9"/>
        <v>39</v>
      </c>
      <c r="B46" s="41"/>
      <c r="C46" s="63" t="s">
        <v>67</v>
      </c>
      <c r="D46" s="55" t="s">
        <v>2</v>
      </c>
      <c r="E46" s="62" t="s">
        <v>66</v>
      </c>
      <c r="F46" s="37" t="s">
        <v>65</v>
      </c>
      <c r="G46" s="33">
        <v>12</v>
      </c>
      <c r="H46" s="37">
        <v>40</v>
      </c>
      <c r="I46" s="36">
        <v>5</v>
      </c>
      <c r="J46" s="35">
        <f t="shared" si="5"/>
        <v>480</v>
      </c>
      <c r="K46" s="34">
        <f t="shared" si="6"/>
        <v>504</v>
      </c>
      <c r="L46" s="58"/>
      <c r="M46" s="31">
        <f t="shared" si="7"/>
        <v>0</v>
      </c>
      <c r="N46" s="32"/>
      <c r="O46" s="31">
        <f t="shared" si="8"/>
        <v>0</v>
      </c>
      <c r="P46" s="44"/>
      <c r="Q46" s="44"/>
      <c r="R46" s="43"/>
      <c r="S46" s="28"/>
    </row>
    <row r="47" spans="1:19" s="1" customFormat="1" ht="99.75" customHeight="1" x14ac:dyDescent="0.2">
      <c r="A47" s="42">
        <f t="shared" si="9"/>
        <v>40</v>
      </c>
      <c r="B47" s="41"/>
      <c r="C47" s="61" t="s">
        <v>64</v>
      </c>
      <c r="D47" s="40" t="s">
        <v>2</v>
      </c>
      <c r="E47" s="61" t="s">
        <v>63</v>
      </c>
      <c r="F47" s="37" t="s">
        <v>0</v>
      </c>
      <c r="G47" s="54">
        <v>540</v>
      </c>
      <c r="H47" s="53">
        <v>45.87</v>
      </c>
      <c r="I47" s="36">
        <v>21</v>
      </c>
      <c r="J47" s="35">
        <f t="shared" si="5"/>
        <v>24769.8</v>
      </c>
      <c r="K47" s="34">
        <f t="shared" si="6"/>
        <v>29971.457999999999</v>
      </c>
      <c r="L47" s="37"/>
      <c r="M47" s="31">
        <f t="shared" si="7"/>
        <v>0</v>
      </c>
      <c r="N47" s="32"/>
      <c r="O47" s="31">
        <f t="shared" si="8"/>
        <v>0</v>
      </c>
      <c r="P47" s="44"/>
      <c r="Q47" s="44"/>
      <c r="R47" s="43"/>
      <c r="S47" s="28"/>
    </row>
    <row r="48" spans="1:19" s="1" customFormat="1" ht="67.5" customHeight="1" x14ac:dyDescent="0.2">
      <c r="A48" s="42">
        <f t="shared" si="9"/>
        <v>41</v>
      </c>
      <c r="B48" s="41"/>
      <c r="C48" s="61" t="s">
        <v>62</v>
      </c>
      <c r="D48" s="57" t="s">
        <v>61</v>
      </c>
      <c r="E48" s="61" t="s">
        <v>60</v>
      </c>
      <c r="F48" s="37" t="s">
        <v>13</v>
      </c>
      <c r="G48" s="33">
        <v>8</v>
      </c>
      <c r="H48" s="53">
        <v>398</v>
      </c>
      <c r="I48" s="36">
        <v>21</v>
      </c>
      <c r="J48" s="35">
        <f t="shared" si="5"/>
        <v>3184</v>
      </c>
      <c r="K48" s="34">
        <f t="shared" si="6"/>
        <v>3852.64</v>
      </c>
      <c r="L48" s="37"/>
      <c r="M48" s="31">
        <f t="shared" si="7"/>
        <v>0</v>
      </c>
      <c r="N48" s="32"/>
      <c r="O48" s="31">
        <f t="shared" si="8"/>
        <v>0</v>
      </c>
      <c r="P48" s="44"/>
      <c r="Q48" s="44"/>
      <c r="R48" s="43"/>
      <c r="S48" s="28"/>
    </row>
    <row r="49" spans="1:19" s="1" customFormat="1" ht="78" customHeight="1" x14ac:dyDescent="0.2">
      <c r="A49" s="42">
        <f t="shared" si="9"/>
        <v>42</v>
      </c>
      <c r="B49" s="41"/>
      <c r="C49" s="59" t="s">
        <v>59</v>
      </c>
      <c r="D49" s="60" t="s">
        <v>2</v>
      </c>
      <c r="E49" s="59" t="s">
        <v>58</v>
      </c>
      <c r="F49" s="56" t="s">
        <v>57</v>
      </c>
      <c r="G49" s="33">
        <v>300</v>
      </c>
      <c r="H49" s="37">
        <v>45.8</v>
      </c>
      <c r="I49" s="36">
        <v>21</v>
      </c>
      <c r="J49" s="35">
        <f t="shared" si="5"/>
        <v>13740</v>
      </c>
      <c r="K49" s="34">
        <f t="shared" si="6"/>
        <v>16625.399999999998</v>
      </c>
      <c r="L49" s="58"/>
      <c r="M49" s="31">
        <f t="shared" si="7"/>
        <v>0</v>
      </c>
      <c r="N49" s="32"/>
      <c r="O49" s="31">
        <f t="shared" si="8"/>
        <v>0</v>
      </c>
      <c r="P49" s="44"/>
      <c r="Q49" s="44"/>
      <c r="R49" s="43"/>
      <c r="S49" s="28"/>
    </row>
    <row r="50" spans="1:19" s="1" customFormat="1" ht="71.25" customHeight="1" x14ac:dyDescent="0.2">
      <c r="A50" s="42">
        <f t="shared" si="9"/>
        <v>43</v>
      </c>
      <c r="B50" s="41"/>
      <c r="C50" s="39" t="s">
        <v>56</v>
      </c>
      <c r="D50" s="40" t="s">
        <v>2</v>
      </c>
      <c r="E50" s="39" t="s">
        <v>55</v>
      </c>
      <c r="F50" s="38" t="s">
        <v>54</v>
      </c>
      <c r="G50" s="37">
        <v>10</v>
      </c>
      <c r="H50" s="37">
        <v>98</v>
      </c>
      <c r="I50" s="36">
        <v>21</v>
      </c>
      <c r="J50" s="35">
        <f t="shared" si="5"/>
        <v>980</v>
      </c>
      <c r="K50" s="34">
        <f t="shared" si="6"/>
        <v>1185.8</v>
      </c>
      <c r="L50" s="58"/>
      <c r="M50" s="31">
        <f t="shared" si="7"/>
        <v>0</v>
      </c>
      <c r="N50" s="32"/>
      <c r="O50" s="31">
        <f t="shared" si="8"/>
        <v>0</v>
      </c>
      <c r="P50" s="44"/>
      <c r="Q50" s="44"/>
      <c r="R50" s="43"/>
      <c r="S50" s="28"/>
    </row>
    <row r="51" spans="1:19" s="1" customFormat="1" ht="278.25" customHeight="1" x14ac:dyDescent="0.2">
      <c r="A51" s="42">
        <f t="shared" si="9"/>
        <v>44</v>
      </c>
      <c r="B51" s="41"/>
      <c r="C51" s="39" t="s">
        <v>53</v>
      </c>
      <c r="D51" s="40" t="s">
        <v>2</v>
      </c>
      <c r="E51" s="39" t="s">
        <v>52</v>
      </c>
      <c r="F51" s="38" t="s">
        <v>0</v>
      </c>
      <c r="G51" s="33">
        <f>150*40</f>
        <v>6000</v>
      </c>
      <c r="H51" s="37">
        <f>180.14/40</f>
        <v>4.5034999999999998</v>
      </c>
      <c r="I51" s="36">
        <v>5</v>
      </c>
      <c r="J51" s="35">
        <f t="shared" si="5"/>
        <v>27021</v>
      </c>
      <c r="K51" s="34">
        <f t="shared" si="6"/>
        <v>28372.050000000003</v>
      </c>
      <c r="L51" s="58"/>
      <c r="M51" s="31">
        <f t="shared" si="7"/>
        <v>0</v>
      </c>
      <c r="N51" s="32"/>
      <c r="O51" s="31">
        <f t="shared" si="8"/>
        <v>0</v>
      </c>
      <c r="P51" s="44"/>
      <c r="Q51" s="44"/>
      <c r="R51" s="43"/>
      <c r="S51" s="28"/>
    </row>
    <row r="52" spans="1:19" s="1" customFormat="1" ht="150" customHeight="1" x14ac:dyDescent="0.2">
      <c r="A52" s="42">
        <f t="shared" si="9"/>
        <v>45</v>
      </c>
      <c r="B52" s="41"/>
      <c r="C52" s="39" t="s">
        <v>51</v>
      </c>
      <c r="D52" s="40" t="s">
        <v>2</v>
      </c>
      <c r="E52" s="39" t="s">
        <v>50</v>
      </c>
      <c r="F52" s="38" t="s">
        <v>0</v>
      </c>
      <c r="G52" s="37">
        <f>18*10</f>
        <v>180</v>
      </c>
      <c r="H52" s="37">
        <f>45.26/10</f>
        <v>4.5259999999999998</v>
      </c>
      <c r="I52" s="36">
        <v>5</v>
      </c>
      <c r="J52" s="35">
        <f t="shared" si="5"/>
        <v>814.68</v>
      </c>
      <c r="K52" s="34">
        <f t="shared" si="6"/>
        <v>855.41399999999999</v>
      </c>
      <c r="L52" s="33"/>
      <c r="M52" s="31">
        <f t="shared" si="7"/>
        <v>0</v>
      </c>
      <c r="N52" s="32"/>
      <c r="O52" s="31">
        <f t="shared" si="8"/>
        <v>0</v>
      </c>
      <c r="P52" s="44"/>
      <c r="Q52" s="44"/>
      <c r="R52" s="43"/>
      <c r="S52" s="28"/>
    </row>
    <row r="53" spans="1:19" s="1" customFormat="1" ht="276.75" customHeight="1" x14ac:dyDescent="0.2">
      <c r="A53" s="42">
        <f t="shared" si="9"/>
        <v>46</v>
      </c>
      <c r="B53" s="41"/>
      <c r="C53" s="39" t="s">
        <v>49</v>
      </c>
      <c r="D53" s="40" t="s">
        <v>2</v>
      </c>
      <c r="E53" s="39" t="s">
        <v>48</v>
      </c>
      <c r="F53" s="38" t="s">
        <v>0</v>
      </c>
      <c r="G53" s="33">
        <v>5904</v>
      </c>
      <c r="H53" s="37">
        <f>15.49/12</f>
        <v>1.2908333333333333</v>
      </c>
      <c r="I53" s="36">
        <v>5</v>
      </c>
      <c r="J53" s="35">
        <f t="shared" si="5"/>
        <v>7621.08</v>
      </c>
      <c r="K53" s="34">
        <f t="shared" si="6"/>
        <v>8002.134</v>
      </c>
      <c r="L53" s="33"/>
      <c r="M53" s="31">
        <f t="shared" si="7"/>
        <v>0</v>
      </c>
      <c r="N53" s="32"/>
      <c r="O53" s="31">
        <f t="shared" si="8"/>
        <v>0</v>
      </c>
      <c r="P53" s="44"/>
      <c r="Q53" s="44"/>
      <c r="R53" s="43"/>
      <c r="S53" s="28"/>
    </row>
    <row r="54" spans="1:19" s="1" customFormat="1" ht="126.75" customHeight="1" x14ac:dyDescent="0.2">
      <c r="A54" s="42">
        <f t="shared" si="9"/>
        <v>47</v>
      </c>
      <c r="B54" s="41"/>
      <c r="C54" s="39" t="s">
        <v>47</v>
      </c>
      <c r="D54" s="56" t="s">
        <v>2</v>
      </c>
      <c r="E54" s="39" t="s">
        <v>46</v>
      </c>
      <c r="F54" s="38" t="s">
        <v>0</v>
      </c>
      <c r="G54" s="53">
        <v>700</v>
      </c>
      <c r="H54" s="53">
        <f>224.16/100</f>
        <v>2.2416</v>
      </c>
      <c r="I54" s="36">
        <v>5</v>
      </c>
      <c r="J54" s="35">
        <f t="shared" si="5"/>
        <v>1569.1200000000001</v>
      </c>
      <c r="K54" s="34">
        <f t="shared" si="6"/>
        <v>1647.5760000000002</v>
      </c>
      <c r="L54" s="33"/>
      <c r="M54" s="31">
        <f t="shared" si="7"/>
        <v>0</v>
      </c>
      <c r="N54" s="32"/>
      <c r="O54" s="31">
        <f t="shared" si="8"/>
        <v>0</v>
      </c>
      <c r="P54" s="44"/>
      <c r="Q54" s="44"/>
      <c r="R54" s="43"/>
      <c r="S54" s="28"/>
    </row>
    <row r="55" spans="1:19" s="1" customFormat="1" ht="118.5" customHeight="1" x14ac:dyDescent="0.2">
      <c r="A55" s="42">
        <f t="shared" si="9"/>
        <v>48</v>
      </c>
      <c r="B55" s="41"/>
      <c r="C55" s="39" t="s">
        <v>45</v>
      </c>
      <c r="D55" s="40" t="s">
        <v>2</v>
      </c>
      <c r="E55" s="39" t="s">
        <v>44</v>
      </c>
      <c r="F55" s="38" t="s">
        <v>0</v>
      </c>
      <c r="G55" s="37">
        <f>12*12*6*3</f>
        <v>2592</v>
      </c>
      <c r="H55" s="37">
        <v>3.05</v>
      </c>
      <c r="I55" s="36">
        <v>5</v>
      </c>
      <c r="J55" s="35">
        <f t="shared" si="5"/>
        <v>7905.5999999999995</v>
      </c>
      <c r="K55" s="34">
        <f t="shared" si="6"/>
        <v>8300.8799999999992</v>
      </c>
      <c r="L55" s="33"/>
      <c r="M55" s="31">
        <f t="shared" si="7"/>
        <v>0</v>
      </c>
      <c r="N55" s="32"/>
      <c r="O55" s="31">
        <f t="shared" si="8"/>
        <v>0</v>
      </c>
      <c r="P55" s="44"/>
      <c r="Q55" s="44"/>
      <c r="R55" s="43"/>
      <c r="S55" s="28"/>
    </row>
    <row r="56" spans="1:19" s="1" customFormat="1" ht="140.25" customHeight="1" x14ac:dyDescent="0.2">
      <c r="A56" s="42">
        <f t="shared" si="9"/>
        <v>49</v>
      </c>
      <c r="B56" s="41"/>
      <c r="C56" s="39" t="s">
        <v>43</v>
      </c>
      <c r="D56" s="57" t="s">
        <v>2</v>
      </c>
      <c r="E56" s="39" t="s">
        <v>42</v>
      </c>
      <c r="F56" s="38" t="s">
        <v>0</v>
      </c>
      <c r="G56" s="37">
        <v>180</v>
      </c>
      <c r="H56" s="37">
        <f>31.95/5</f>
        <v>6.39</v>
      </c>
      <c r="I56" s="36">
        <v>5</v>
      </c>
      <c r="J56" s="35">
        <f t="shared" si="5"/>
        <v>1150.2</v>
      </c>
      <c r="K56" s="34">
        <f t="shared" si="6"/>
        <v>1207.71</v>
      </c>
      <c r="L56" s="33"/>
      <c r="M56" s="31">
        <f t="shared" si="7"/>
        <v>0</v>
      </c>
      <c r="N56" s="32"/>
      <c r="O56" s="31">
        <f t="shared" si="8"/>
        <v>0</v>
      </c>
      <c r="P56" s="44"/>
      <c r="Q56" s="44"/>
      <c r="R56" s="43"/>
      <c r="S56" s="28"/>
    </row>
    <row r="57" spans="1:19" s="1" customFormat="1" ht="93" customHeight="1" x14ac:dyDescent="0.2">
      <c r="A57" s="42">
        <f t="shared" si="9"/>
        <v>50</v>
      </c>
      <c r="B57" s="41"/>
      <c r="C57" s="39" t="s">
        <v>41</v>
      </c>
      <c r="D57" s="56" t="s">
        <v>2</v>
      </c>
      <c r="E57" s="39" t="s">
        <v>40</v>
      </c>
      <c r="F57" s="38" t="s">
        <v>0</v>
      </c>
      <c r="G57" s="37">
        <f>10*15</f>
        <v>150</v>
      </c>
      <c r="H57" s="37">
        <v>5.5</v>
      </c>
      <c r="I57" s="36">
        <v>5</v>
      </c>
      <c r="J57" s="35">
        <f t="shared" si="5"/>
        <v>825</v>
      </c>
      <c r="K57" s="34">
        <f t="shared" si="6"/>
        <v>866.25</v>
      </c>
      <c r="L57" s="33"/>
      <c r="M57" s="31">
        <f t="shared" si="7"/>
        <v>0</v>
      </c>
      <c r="N57" s="32"/>
      <c r="O57" s="31">
        <f t="shared" si="8"/>
        <v>0</v>
      </c>
      <c r="P57" s="44"/>
      <c r="Q57" s="44"/>
      <c r="R57" s="43"/>
      <c r="S57" s="28"/>
    </row>
    <row r="58" spans="1:19" s="1" customFormat="1" ht="126" customHeight="1" x14ac:dyDescent="0.2">
      <c r="A58" s="42">
        <f t="shared" si="9"/>
        <v>51</v>
      </c>
      <c r="B58" s="41"/>
      <c r="C58" s="39" t="s">
        <v>39</v>
      </c>
      <c r="D58" s="56" t="s">
        <v>2</v>
      </c>
      <c r="E58" s="39" t="s">
        <v>38</v>
      </c>
      <c r="F58" s="38" t="s">
        <v>0</v>
      </c>
      <c r="G58" s="37">
        <v>4900</v>
      </c>
      <c r="H58" s="37">
        <v>0.24</v>
      </c>
      <c r="I58" s="36">
        <v>5</v>
      </c>
      <c r="J58" s="35">
        <f t="shared" si="5"/>
        <v>1176</v>
      </c>
      <c r="K58" s="34">
        <f t="shared" si="6"/>
        <v>1234.8</v>
      </c>
      <c r="L58" s="33"/>
      <c r="M58" s="31">
        <f t="shared" si="7"/>
        <v>0</v>
      </c>
      <c r="N58" s="32"/>
      <c r="O58" s="31">
        <f t="shared" si="8"/>
        <v>0</v>
      </c>
      <c r="P58" s="44"/>
      <c r="Q58" s="44"/>
      <c r="R58" s="43"/>
      <c r="S58" s="28"/>
    </row>
    <row r="59" spans="1:19" s="1" customFormat="1" ht="162" customHeight="1" x14ac:dyDescent="0.2">
      <c r="A59" s="42">
        <f t="shared" si="9"/>
        <v>52</v>
      </c>
      <c r="B59" s="41"/>
      <c r="C59" s="39" t="s">
        <v>37</v>
      </c>
      <c r="D59" s="55" t="s">
        <v>2</v>
      </c>
      <c r="E59" s="39" t="s">
        <v>36</v>
      </c>
      <c r="F59" s="38" t="s">
        <v>0</v>
      </c>
      <c r="G59" s="37">
        <v>3600</v>
      </c>
      <c r="H59" s="37">
        <v>0.38</v>
      </c>
      <c r="I59" s="36">
        <v>5</v>
      </c>
      <c r="J59" s="35">
        <f t="shared" si="5"/>
        <v>1368</v>
      </c>
      <c r="K59" s="34">
        <f t="shared" si="6"/>
        <v>1436.4</v>
      </c>
      <c r="L59" s="33"/>
      <c r="M59" s="31">
        <f t="shared" si="7"/>
        <v>0</v>
      </c>
      <c r="N59" s="32"/>
      <c r="O59" s="31">
        <f t="shared" si="8"/>
        <v>0</v>
      </c>
      <c r="P59" s="44"/>
      <c r="Q59" s="44"/>
      <c r="R59" s="43"/>
      <c r="S59" s="28"/>
    </row>
    <row r="60" spans="1:19" s="1" customFormat="1" ht="81" customHeight="1" x14ac:dyDescent="0.2">
      <c r="A60" s="42">
        <f t="shared" si="9"/>
        <v>53</v>
      </c>
      <c r="B60" s="41"/>
      <c r="C60" s="39" t="s">
        <v>35</v>
      </c>
      <c r="D60" s="40" t="s">
        <v>2</v>
      </c>
      <c r="E60" s="39" t="s">
        <v>34</v>
      </c>
      <c r="F60" s="38" t="s">
        <v>0</v>
      </c>
      <c r="G60" s="54">
        <v>50</v>
      </c>
      <c r="H60" s="53">
        <v>10</v>
      </c>
      <c r="I60" s="52">
        <v>5</v>
      </c>
      <c r="J60" s="51">
        <f t="shared" si="5"/>
        <v>500</v>
      </c>
      <c r="K60" s="50">
        <f t="shared" si="6"/>
        <v>525</v>
      </c>
      <c r="L60" s="33"/>
      <c r="M60" s="31">
        <f t="shared" si="7"/>
        <v>0</v>
      </c>
      <c r="N60" s="32"/>
      <c r="O60" s="31">
        <f t="shared" si="8"/>
        <v>0</v>
      </c>
      <c r="P60" s="44"/>
      <c r="Q60" s="44"/>
      <c r="R60" s="43"/>
      <c r="S60" s="28"/>
    </row>
    <row r="61" spans="1:19" s="1" customFormat="1" ht="78.75" customHeight="1" x14ac:dyDescent="0.2">
      <c r="A61" s="42">
        <f t="shared" si="9"/>
        <v>54</v>
      </c>
      <c r="B61" s="41"/>
      <c r="C61" s="39" t="s">
        <v>33</v>
      </c>
      <c r="D61" s="49" t="s">
        <v>2</v>
      </c>
      <c r="E61" s="39" t="s">
        <v>32</v>
      </c>
      <c r="F61" s="48" t="s">
        <v>0</v>
      </c>
      <c r="G61" s="47">
        <f>36*5*0.5</f>
        <v>90</v>
      </c>
      <c r="H61" s="47">
        <v>26.2</v>
      </c>
      <c r="I61" s="36">
        <v>5</v>
      </c>
      <c r="J61" s="35">
        <f t="shared" si="5"/>
        <v>2358</v>
      </c>
      <c r="K61" s="34">
        <f t="shared" si="6"/>
        <v>2475.9</v>
      </c>
      <c r="L61" s="46"/>
      <c r="M61" s="31">
        <f t="shared" si="7"/>
        <v>0</v>
      </c>
      <c r="N61" s="32"/>
      <c r="O61" s="31">
        <f t="shared" si="8"/>
        <v>0</v>
      </c>
      <c r="P61" s="44"/>
      <c r="Q61" s="44"/>
      <c r="R61" s="43"/>
      <c r="S61" s="28"/>
    </row>
    <row r="62" spans="1:19" s="1" customFormat="1" ht="126.75" customHeight="1" x14ac:dyDescent="0.2">
      <c r="A62" s="42">
        <f t="shared" si="9"/>
        <v>55</v>
      </c>
      <c r="B62" s="41"/>
      <c r="C62" s="39" t="s">
        <v>31</v>
      </c>
      <c r="D62" s="40" t="s">
        <v>2</v>
      </c>
      <c r="E62" s="45" t="s">
        <v>30</v>
      </c>
      <c r="F62" s="38" t="s">
        <v>0</v>
      </c>
      <c r="G62" s="37">
        <f>45*5</f>
        <v>225</v>
      </c>
      <c r="H62" s="37">
        <v>10.8</v>
      </c>
      <c r="I62" s="36">
        <v>5</v>
      </c>
      <c r="J62" s="35">
        <f t="shared" si="5"/>
        <v>2430</v>
      </c>
      <c r="K62" s="34">
        <f t="shared" si="6"/>
        <v>2551.5</v>
      </c>
      <c r="L62" s="33"/>
      <c r="M62" s="31">
        <f t="shared" si="7"/>
        <v>0</v>
      </c>
      <c r="N62" s="32"/>
      <c r="O62" s="31">
        <f t="shared" si="8"/>
        <v>0</v>
      </c>
      <c r="P62" s="44"/>
      <c r="Q62" s="44"/>
      <c r="R62" s="43"/>
      <c r="S62" s="28"/>
    </row>
    <row r="63" spans="1:19" s="1" customFormat="1" ht="124.5" customHeight="1" x14ac:dyDescent="0.2">
      <c r="A63" s="42">
        <f t="shared" si="9"/>
        <v>56</v>
      </c>
      <c r="B63" s="41"/>
      <c r="C63" s="39" t="s">
        <v>29</v>
      </c>
      <c r="D63" s="40" t="s">
        <v>2</v>
      </c>
      <c r="E63" s="45" t="s">
        <v>28</v>
      </c>
      <c r="F63" s="38" t="s">
        <v>0</v>
      </c>
      <c r="G63" s="37">
        <f>12*3*5*0.2</f>
        <v>36</v>
      </c>
      <c r="H63" s="37">
        <v>1.62</v>
      </c>
      <c r="I63" s="36">
        <v>5</v>
      </c>
      <c r="J63" s="35">
        <f t="shared" si="5"/>
        <v>58.320000000000007</v>
      </c>
      <c r="K63" s="34">
        <f t="shared" si="6"/>
        <v>61.236000000000011</v>
      </c>
      <c r="L63" s="33"/>
      <c r="M63" s="31">
        <f t="shared" si="7"/>
        <v>0</v>
      </c>
      <c r="N63" s="32"/>
      <c r="O63" s="31">
        <f t="shared" si="8"/>
        <v>0</v>
      </c>
      <c r="P63" s="44"/>
      <c r="Q63" s="44"/>
      <c r="R63" s="43"/>
      <c r="S63" s="28"/>
    </row>
    <row r="64" spans="1:19" s="1" customFormat="1" ht="73.5" customHeight="1" x14ac:dyDescent="0.2">
      <c r="A64" s="42">
        <f t="shared" si="9"/>
        <v>57</v>
      </c>
      <c r="B64" s="41"/>
      <c r="C64" s="39" t="s">
        <v>27</v>
      </c>
      <c r="D64" s="40" t="s">
        <v>2</v>
      </c>
      <c r="E64" s="39" t="s">
        <v>26</v>
      </c>
      <c r="F64" s="38" t="s">
        <v>0</v>
      </c>
      <c r="G64" s="37">
        <f>10*5</f>
        <v>50</v>
      </c>
      <c r="H64" s="37">
        <v>8.09</v>
      </c>
      <c r="I64" s="36">
        <v>5</v>
      </c>
      <c r="J64" s="35">
        <f t="shared" si="5"/>
        <v>404.5</v>
      </c>
      <c r="K64" s="34">
        <f t="shared" si="6"/>
        <v>424.72500000000002</v>
      </c>
      <c r="L64" s="33"/>
      <c r="M64" s="31">
        <f t="shared" si="7"/>
        <v>0</v>
      </c>
      <c r="N64" s="32"/>
      <c r="O64" s="31">
        <f t="shared" si="8"/>
        <v>0</v>
      </c>
      <c r="P64" s="44"/>
      <c r="Q64" s="44"/>
      <c r="R64" s="43"/>
      <c r="S64" s="28"/>
    </row>
    <row r="65" spans="1:20" ht="62.25" customHeight="1" x14ac:dyDescent="0.2">
      <c r="A65" s="42">
        <f t="shared" si="9"/>
        <v>58</v>
      </c>
      <c r="B65" s="41"/>
      <c r="C65" s="39" t="s">
        <v>25</v>
      </c>
      <c r="D65" s="40" t="s">
        <v>2</v>
      </c>
      <c r="E65" s="39" t="s">
        <v>24</v>
      </c>
      <c r="F65" s="38" t="s">
        <v>0</v>
      </c>
      <c r="G65" s="37">
        <v>15</v>
      </c>
      <c r="H65" s="37">
        <v>527.5</v>
      </c>
      <c r="I65" s="36">
        <v>5</v>
      </c>
      <c r="J65" s="35">
        <f t="shared" si="5"/>
        <v>7912.5</v>
      </c>
      <c r="K65" s="34">
        <f t="shared" si="6"/>
        <v>8308.125</v>
      </c>
      <c r="L65" s="33"/>
      <c r="M65" s="31">
        <f t="shared" si="7"/>
        <v>0</v>
      </c>
      <c r="N65" s="32"/>
      <c r="O65" s="31">
        <f t="shared" si="8"/>
        <v>0</v>
      </c>
      <c r="P65" s="44"/>
      <c r="Q65" s="44"/>
      <c r="R65" s="43"/>
      <c r="S65" s="28"/>
      <c r="T65" s="1"/>
    </row>
    <row r="66" spans="1:20" ht="57" customHeight="1" x14ac:dyDescent="0.2">
      <c r="A66" s="42">
        <f t="shared" si="9"/>
        <v>59</v>
      </c>
      <c r="B66" s="41"/>
      <c r="C66" s="39" t="s">
        <v>23</v>
      </c>
      <c r="D66" s="40" t="s">
        <v>2</v>
      </c>
      <c r="E66" s="39" t="s">
        <v>22</v>
      </c>
      <c r="F66" s="38" t="s">
        <v>0</v>
      </c>
      <c r="G66" s="37">
        <f>10*3</f>
        <v>30</v>
      </c>
      <c r="H66" s="37">
        <f>6.06/3</f>
        <v>2.02</v>
      </c>
      <c r="I66" s="36">
        <v>5</v>
      </c>
      <c r="J66" s="35">
        <f t="shared" si="5"/>
        <v>60.6</v>
      </c>
      <c r="K66" s="34">
        <f t="shared" si="6"/>
        <v>63.63</v>
      </c>
      <c r="L66" s="33"/>
      <c r="M66" s="31">
        <f t="shared" si="7"/>
        <v>0</v>
      </c>
      <c r="N66" s="32"/>
      <c r="O66" s="31">
        <f t="shared" si="8"/>
        <v>0</v>
      </c>
      <c r="P66" s="30"/>
      <c r="Q66" s="30"/>
      <c r="R66" s="29"/>
      <c r="S66" s="28"/>
      <c r="T66" s="1"/>
    </row>
    <row r="67" spans="1:20" ht="69" customHeight="1" x14ac:dyDescent="0.2">
      <c r="A67" s="22">
        <f t="shared" si="9"/>
        <v>60</v>
      </c>
      <c r="B67" s="22">
        <f>+B66+1</f>
        <v>1</v>
      </c>
      <c r="C67" s="20" t="s">
        <v>21</v>
      </c>
      <c r="D67" s="19" t="s">
        <v>2</v>
      </c>
      <c r="E67" s="20" t="s">
        <v>20</v>
      </c>
      <c r="F67" s="17" t="s">
        <v>13</v>
      </c>
      <c r="G67" s="25">
        <v>50</v>
      </c>
      <c r="H67" s="13">
        <v>132</v>
      </c>
      <c r="I67" s="14">
        <v>21</v>
      </c>
      <c r="J67" s="13">
        <f t="shared" si="5"/>
        <v>6600</v>
      </c>
      <c r="K67" s="12">
        <f t="shared" si="6"/>
        <v>7986</v>
      </c>
      <c r="L67" s="11"/>
      <c r="M67" s="10">
        <f t="shared" si="7"/>
        <v>0</v>
      </c>
      <c r="N67" s="10"/>
      <c r="O67" s="10">
        <f t="shared" si="8"/>
        <v>0</v>
      </c>
      <c r="P67" s="27"/>
      <c r="Q67" s="27"/>
      <c r="R67" s="26"/>
      <c r="S67" s="7"/>
    </row>
    <row r="68" spans="1:20" ht="57" x14ac:dyDescent="0.2">
      <c r="A68" s="22">
        <f t="shared" si="9"/>
        <v>61</v>
      </c>
      <c r="B68" s="21"/>
      <c r="C68" s="20" t="s">
        <v>19</v>
      </c>
      <c r="D68" s="19" t="s">
        <v>2</v>
      </c>
      <c r="E68" s="20" t="s">
        <v>18</v>
      </c>
      <c r="F68" s="17" t="s">
        <v>13</v>
      </c>
      <c r="G68" s="25">
        <v>50</v>
      </c>
      <c r="H68" s="13">
        <v>185</v>
      </c>
      <c r="I68" s="14">
        <v>21</v>
      </c>
      <c r="J68" s="13">
        <f t="shared" si="5"/>
        <v>9250</v>
      </c>
      <c r="K68" s="12">
        <f t="shared" si="6"/>
        <v>11192.5</v>
      </c>
      <c r="L68" s="11"/>
      <c r="M68" s="10">
        <f t="shared" si="7"/>
        <v>0</v>
      </c>
      <c r="N68" s="10"/>
      <c r="O68" s="10">
        <f t="shared" si="8"/>
        <v>0</v>
      </c>
      <c r="P68" s="27"/>
      <c r="Q68" s="27"/>
      <c r="R68" s="26"/>
      <c r="S68" s="7"/>
    </row>
    <row r="69" spans="1:20" ht="128.25" x14ac:dyDescent="0.2">
      <c r="A69" s="22">
        <f t="shared" si="9"/>
        <v>62</v>
      </c>
      <c r="B69" s="21"/>
      <c r="C69" s="20" t="s">
        <v>17</v>
      </c>
      <c r="D69" s="19" t="s">
        <v>2</v>
      </c>
      <c r="E69" s="20" t="s">
        <v>16</v>
      </c>
      <c r="F69" s="17" t="s">
        <v>13</v>
      </c>
      <c r="G69" s="25">
        <v>110</v>
      </c>
      <c r="H69" s="13">
        <v>280</v>
      </c>
      <c r="I69" s="14">
        <v>21</v>
      </c>
      <c r="J69" s="13">
        <f t="shared" si="5"/>
        <v>30800</v>
      </c>
      <c r="K69" s="12">
        <f t="shared" si="6"/>
        <v>37268</v>
      </c>
      <c r="L69" s="11"/>
      <c r="M69" s="10">
        <f t="shared" si="7"/>
        <v>0</v>
      </c>
      <c r="N69" s="10"/>
      <c r="O69" s="10">
        <f t="shared" si="8"/>
        <v>0</v>
      </c>
      <c r="P69" s="27"/>
      <c r="Q69" s="27"/>
      <c r="R69" s="26"/>
      <c r="S69" s="7"/>
    </row>
    <row r="70" spans="1:20" ht="142.5" x14ac:dyDescent="0.2">
      <c r="A70" s="22">
        <f t="shared" si="9"/>
        <v>63</v>
      </c>
      <c r="B70" s="21"/>
      <c r="C70" s="20" t="s">
        <v>15</v>
      </c>
      <c r="D70" s="19" t="s">
        <v>2</v>
      </c>
      <c r="E70" s="20" t="s">
        <v>14</v>
      </c>
      <c r="F70" s="17" t="s">
        <v>13</v>
      </c>
      <c r="G70" s="25">
        <v>150</v>
      </c>
      <c r="H70" s="13">
        <v>303</v>
      </c>
      <c r="I70" s="14">
        <v>21</v>
      </c>
      <c r="J70" s="13">
        <f t="shared" si="5"/>
        <v>45450</v>
      </c>
      <c r="K70" s="12">
        <f t="shared" si="6"/>
        <v>54994.5</v>
      </c>
      <c r="L70" s="11"/>
      <c r="M70" s="10">
        <f t="shared" si="7"/>
        <v>0</v>
      </c>
      <c r="N70" s="10"/>
      <c r="O70" s="10">
        <f t="shared" si="8"/>
        <v>0</v>
      </c>
      <c r="P70" s="27"/>
      <c r="Q70" s="27"/>
      <c r="R70" s="26"/>
      <c r="S70" s="7"/>
    </row>
    <row r="71" spans="1:20" ht="99.75" x14ac:dyDescent="0.2">
      <c r="A71" s="22">
        <f t="shared" si="9"/>
        <v>64</v>
      </c>
      <c r="B71" s="21"/>
      <c r="C71" s="20" t="s">
        <v>12</v>
      </c>
      <c r="D71" s="19" t="s">
        <v>2</v>
      </c>
      <c r="E71" s="20" t="s">
        <v>11</v>
      </c>
      <c r="F71" s="17" t="s">
        <v>6</v>
      </c>
      <c r="G71" s="25">
        <v>1000</v>
      </c>
      <c r="H71" s="23">
        <v>15</v>
      </c>
      <c r="I71" s="14">
        <v>21</v>
      </c>
      <c r="J71" s="13">
        <f t="shared" si="5"/>
        <v>15000</v>
      </c>
      <c r="K71" s="12">
        <f t="shared" si="6"/>
        <v>18150</v>
      </c>
      <c r="L71" s="11"/>
      <c r="M71" s="10">
        <f t="shared" si="7"/>
        <v>0</v>
      </c>
      <c r="N71" s="10"/>
      <c r="O71" s="10">
        <f t="shared" si="8"/>
        <v>0</v>
      </c>
      <c r="P71" s="9"/>
      <c r="Q71" s="9"/>
      <c r="R71" s="8"/>
      <c r="S71" s="7"/>
    </row>
    <row r="72" spans="1:20" ht="28.5" x14ac:dyDescent="0.2">
      <c r="A72" s="22">
        <f t="shared" si="9"/>
        <v>65</v>
      </c>
      <c r="B72" s="21"/>
      <c r="C72" s="20" t="s">
        <v>10</v>
      </c>
      <c r="D72" s="19" t="s">
        <v>2</v>
      </c>
      <c r="E72" s="20" t="s">
        <v>9</v>
      </c>
      <c r="F72" s="17" t="s">
        <v>6</v>
      </c>
      <c r="G72" s="16">
        <v>300</v>
      </c>
      <c r="H72" s="24">
        <v>1.37</v>
      </c>
      <c r="I72" s="14">
        <v>5</v>
      </c>
      <c r="J72" s="13">
        <f t="shared" si="5"/>
        <v>411.00000000000006</v>
      </c>
      <c r="K72" s="12">
        <f t="shared" ref="K72:K103" si="10">+J72*(1+I72/100)</f>
        <v>431.55000000000007</v>
      </c>
      <c r="L72" s="11"/>
      <c r="M72" s="10">
        <f t="shared" ref="M72:M103" si="11">+L72*G72</f>
        <v>0</v>
      </c>
      <c r="N72" s="10"/>
      <c r="O72" s="10">
        <f t="shared" ref="O72:O103" si="12">+M72*(1+N72/100)</f>
        <v>0</v>
      </c>
      <c r="P72" s="9"/>
      <c r="Q72" s="9"/>
      <c r="R72" s="8"/>
      <c r="S72" s="7"/>
    </row>
    <row r="73" spans="1:20" ht="57" x14ac:dyDescent="0.2">
      <c r="A73" s="22">
        <f t="shared" si="9"/>
        <v>66</v>
      </c>
      <c r="B73" s="21"/>
      <c r="C73" s="20" t="s">
        <v>8</v>
      </c>
      <c r="D73" s="19" t="s">
        <v>2</v>
      </c>
      <c r="E73" s="20" t="s">
        <v>7</v>
      </c>
      <c r="F73" s="17" t="s">
        <v>6</v>
      </c>
      <c r="G73" s="16">
        <v>400</v>
      </c>
      <c r="H73" s="24">
        <v>1.58</v>
      </c>
      <c r="I73" s="14">
        <v>5</v>
      </c>
      <c r="J73" s="13">
        <f t="shared" si="5"/>
        <v>632</v>
      </c>
      <c r="K73" s="12">
        <f t="shared" si="10"/>
        <v>663.6</v>
      </c>
      <c r="L73" s="11"/>
      <c r="M73" s="10">
        <f t="shared" si="11"/>
        <v>0</v>
      </c>
      <c r="N73" s="10"/>
      <c r="O73" s="10">
        <f t="shared" si="12"/>
        <v>0</v>
      </c>
      <c r="P73" s="9"/>
      <c r="Q73" s="9"/>
      <c r="R73" s="8"/>
      <c r="S73" s="7"/>
    </row>
    <row r="74" spans="1:20" ht="42.75" x14ac:dyDescent="0.2">
      <c r="A74" s="22">
        <f t="shared" si="9"/>
        <v>67</v>
      </c>
      <c r="B74" s="21"/>
      <c r="C74" s="20" t="s">
        <v>5</v>
      </c>
      <c r="D74" s="19" t="s">
        <v>2</v>
      </c>
      <c r="E74" s="18" t="s">
        <v>4</v>
      </c>
      <c r="F74" s="17" t="s">
        <v>0</v>
      </c>
      <c r="G74" s="16">
        <v>4000</v>
      </c>
      <c r="H74" s="23">
        <v>0.37</v>
      </c>
      <c r="I74" s="14">
        <v>21</v>
      </c>
      <c r="J74" s="13">
        <f t="shared" si="5"/>
        <v>1480</v>
      </c>
      <c r="K74" s="12">
        <f t="shared" si="10"/>
        <v>1790.8</v>
      </c>
      <c r="L74" s="11"/>
      <c r="M74" s="10">
        <f t="shared" si="11"/>
        <v>0</v>
      </c>
      <c r="N74" s="10"/>
      <c r="O74" s="10">
        <f t="shared" si="12"/>
        <v>0</v>
      </c>
      <c r="P74" s="9"/>
      <c r="Q74" s="9"/>
      <c r="R74" s="8"/>
      <c r="S74" s="7"/>
    </row>
    <row r="75" spans="1:20" ht="42.75" x14ac:dyDescent="0.2">
      <c r="A75" s="22">
        <f t="shared" si="9"/>
        <v>68</v>
      </c>
      <c r="B75" s="21"/>
      <c r="C75" s="20" t="s">
        <v>3</v>
      </c>
      <c r="D75" s="19" t="s">
        <v>2</v>
      </c>
      <c r="E75" s="18" t="s">
        <v>1</v>
      </c>
      <c r="F75" s="17" t="s">
        <v>0</v>
      </c>
      <c r="G75" s="16">
        <v>300</v>
      </c>
      <c r="H75" s="15">
        <v>3.2</v>
      </c>
      <c r="I75" s="14">
        <v>21</v>
      </c>
      <c r="J75" s="13">
        <f t="shared" si="5"/>
        <v>960</v>
      </c>
      <c r="K75" s="12">
        <f t="shared" si="10"/>
        <v>1161.5999999999999</v>
      </c>
      <c r="L75" s="11"/>
      <c r="M75" s="10">
        <f t="shared" si="11"/>
        <v>0</v>
      </c>
      <c r="N75" s="10"/>
      <c r="O75" s="10">
        <f t="shared" si="12"/>
        <v>0</v>
      </c>
      <c r="P75" s="9"/>
      <c r="Q75" s="9"/>
      <c r="R75" s="8"/>
      <c r="S75" s="7"/>
    </row>
    <row r="76" spans="1:20" ht="15.75" x14ac:dyDescent="0.25">
      <c r="J76" s="6">
        <f>SUM(J8:J75)</f>
        <v>373963.5</v>
      </c>
      <c r="K76" s="5">
        <f>SUM(K8:K75)</f>
        <v>417298.88459999987</v>
      </c>
    </row>
    <row r="78" spans="1:20" x14ac:dyDescent="0.2">
      <c r="J78" s="4"/>
      <c r="K78" s="4"/>
    </row>
  </sheetData>
  <autoFilter ref="A7:S69" xr:uid="{E1EDAF7F-D9C3-4DDF-ABC6-3999760CE450}"/>
  <mergeCells count="5">
    <mergeCell ref="A2:S2"/>
    <mergeCell ref="A3:S3"/>
    <mergeCell ref="A4:S4"/>
    <mergeCell ref="A6:K6"/>
    <mergeCell ref="L6:R6"/>
  </mergeCells>
  <pageMargins left="0.25" right="0.25"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12075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Egidijus Taliejūnas</cp:lastModifiedBy>
  <dcterms:created xsi:type="dcterms:W3CDTF">2026-03-02T12:38:50Z</dcterms:created>
  <dcterms:modified xsi:type="dcterms:W3CDTF">2026-03-04T06:20:17Z</dcterms:modified>
</cp:coreProperties>
</file>