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vivmu_vp\13_Audra\2026 pirkimai\Tarptautiniai\PU-1205_Miškininkystės paslaugos VIII\Pirkimo dokumentai\"/>
    </mc:Choice>
  </mc:AlternateContent>
  <xr:revisionPtr revIDLastSave="0" documentId="13_ncr:1_{C09B0143-292C-49DA-B658-B0F2710ACCAF}" xr6:coauthVersionLast="47" xr6:coauthVersionMax="47" xr10:uidLastSave="{00000000-0000-0000-0000-000000000000}"/>
  <bookViews>
    <workbookView xWindow="3375" yWindow="3375" windowWidth="21600" windowHeight="11295" tabRatio="968" firstSheet="4" activeTab="9" xr2:uid="{00000000-000D-0000-FFFF-FFFF00000000}"/>
  </bookViews>
  <sheets>
    <sheet name="bendra_EUR_kontrol" sheetId="42" state="hidden" r:id="rId1"/>
    <sheet name="Anykščių" sheetId="1" r:id="rId2"/>
    <sheet name="Biržų" sheetId="3" r:id="rId3"/>
    <sheet name="Druskininkų" sheetId="50" r:id="rId4"/>
    <sheet name="Dubravos " sheetId="75" r:id="rId5"/>
    <sheet name="Dubravos" sheetId="74" state="hidden" r:id="rId6"/>
    <sheet name="+ Jurbarko" sheetId="52" state="hidden" r:id="rId7"/>
    <sheet name="Ignalinos  " sheetId="5" r:id="rId8"/>
    <sheet name="Kazlų Ruda" sheetId="53" r:id="rId9"/>
    <sheet name="Kretinga" sheetId="54" r:id="rId10"/>
    <sheet name="Kuršėnų" sheetId="49" r:id="rId11"/>
    <sheet name="Mažeikių" sheetId="48" r:id="rId12"/>
    <sheet name="Nemenčinės" sheetId="72" r:id="rId13"/>
    <sheet name="Panevėžio    " sheetId="76" r:id="rId14"/>
    <sheet name="+ Prienų" sheetId="78" state="hidden" r:id="rId15"/>
    <sheet name="+ Radviliškio RP" sheetId="79" state="hidden" r:id="rId16"/>
    <sheet name="Raseiniai" sheetId="57" r:id="rId17"/>
    <sheet name="Rokiškio" sheetId="77" r:id="rId18"/>
    <sheet name="Šakių" sheetId="80" r:id="rId19"/>
    <sheet name="Panevėžio" sheetId="47" state="hidden" r:id="rId20"/>
    <sheet name="Šalčininkai" sheetId="59" r:id="rId21"/>
    <sheet name="+ Šilutės" sheetId="81" state="hidden" r:id="rId22"/>
    <sheet name="+ Švenčionėlių" sheetId="82" state="hidden" r:id="rId23"/>
    <sheet name="+ Tauragės" sheetId="83" state="hidden" r:id="rId24"/>
    <sheet name="+ Telšių" sheetId="84" state="hidden" r:id="rId25"/>
    <sheet name="Trakų " sheetId="44" r:id="rId26"/>
    <sheet name="Ukmergės " sheetId="63" r:id="rId27"/>
    <sheet name="Nemenčinė" sheetId="55" state="hidden" r:id="rId28"/>
    <sheet name="Lapas10" sheetId="70" state="hidden" r:id="rId29"/>
    <sheet name="Lapas11" sheetId="71" state="hidden" r:id="rId30"/>
    <sheet name="Lapas5" sheetId="64" state="hidden" r:id="rId31"/>
    <sheet name="Varėnos" sheetId="45" r:id="rId32"/>
    <sheet name="Lapas7" sheetId="67" state="hidden" r:id="rId33"/>
    <sheet name="Lapas8" sheetId="68" state="hidden" r:id="rId34"/>
    <sheet name="Lapas9" sheetId="69" state="hidden" r:id="rId35"/>
    <sheet name="Lapas6" sheetId="65" state="hidden" r:id="rId36"/>
    <sheet name="Lapas1" sheetId="37" state="hidden" r:id="rId37"/>
    <sheet name="Lapas2" sheetId="38" state="hidden" r:id="rId38"/>
    <sheet name="Lapas3" sheetId="39" state="hidden" r:id="rId39"/>
    <sheet name="Šakiai" sheetId="58" state="hidden" r:id="rId40"/>
    <sheet name="Lapas4" sheetId="40" state="hidden" r:id="rId41"/>
    <sheet name="VISO" sheetId="33" state="hidden" r:id="rId4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80" l="1"/>
  <c r="D12" i="80"/>
  <c r="F8" i="3"/>
  <c r="E22" i="54"/>
  <c r="E23" i="54" s="1"/>
  <c r="D22" i="54"/>
  <c r="D23" i="54" s="1"/>
  <c r="E15" i="54"/>
  <c r="E16" i="54" s="1"/>
  <c r="D15" i="54"/>
  <c r="D16" i="54" s="1"/>
  <c r="D6" i="54"/>
  <c r="D7" i="54" s="1"/>
  <c r="D31" i="54"/>
  <c r="D12" i="45"/>
  <c r="D13" i="45" s="1"/>
  <c r="F12" i="63"/>
  <c r="F13" i="63" s="1"/>
  <c r="E12" i="63"/>
  <c r="E13" i="63" s="1"/>
  <c r="D12" i="63"/>
  <c r="D13" i="63" s="1"/>
  <c r="E20" i="44"/>
  <c r="E21" i="44" s="1"/>
  <c r="D20" i="44"/>
  <c r="D21" i="44" s="1"/>
  <c r="D12" i="44"/>
  <c r="D13" i="44" s="1"/>
  <c r="D21" i="59"/>
  <c r="D22" i="59" s="1"/>
  <c r="E12" i="59"/>
  <c r="E13" i="59" s="1"/>
  <c r="D12" i="59"/>
  <c r="D13" i="59" s="1"/>
  <c r="D6" i="77"/>
  <c r="D7" i="77" s="1"/>
  <c r="E8" i="57"/>
  <c r="E9" i="57" s="1"/>
  <c r="D8" i="57"/>
  <c r="D9" i="57" s="1"/>
  <c r="E12" i="76"/>
  <c r="E13" i="76" s="1"/>
  <c r="D12" i="76"/>
  <c r="D13" i="76" s="1"/>
  <c r="F21" i="76"/>
  <c r="F22" i="76" s="1"/>
  <c r="E21" i="76"/>
  <c r="E22" i="76" s="1"/>
  <c r="D21" i="76"/>
  <c r="D28" i="72"/>
  <c r="D29" i="72" s="1"/>
  <c r="D21" i="72"/>
  <c r="D22" i="72" s="1"/>
  <c r="D12" i="72"/>
  <c r="D13" i="72" s="1"/>
  <c r="D28" i="48"/>
  <c r="D29" i="48" s="1"/>
  <c r="D19" i="48"/>
  <c r="D20" i="48" s="1"/>
  <c r="D12" i="48"/>
  <c r="D13" i="48" s="1"/>
  <c r="D19" i="49"/>
  <c r="D20" i="49" s="1"/>
  <c r="D12" i="49"/>
  <c r="D13" i="49" s="1"/>
  <c r="D6" i="53"/>
  <c r="D7" i="53" s="1"/>
  <c r="D6" i="5"/>
  <c r="D7" i="5" s="1"/>
  <c r="D12" i="75"/>
  <c r="D13" i="75" s="1"/>
  <c r="D12" i="50"/>
  <c r="H8" i="3"/>
  <c r="H9" i="3" s="1"/>
  <c r="G8" i="3"/>
  <c r="G9" i="3" s="1"/>
  <c r="F9" i="3"/>
  <c r="E8" i="3"/>
  <c r="E9" i="3" s="1"/>
  <c r="D8" i="3"/>
  <c r="D9" i="3" s="1"/>
  <c r="D28" i="1"/>
  <c r="G21" i="1"/>
  <c r="G22" i="1" s="1"/>
  <c r="F21" i="1"/>
  <c r="F22" i="1" s="1"/>
  <c r="E21" i="1"/>
  <c r="E22" i="1" s="1"/>
  <c r="D21" i="1"/>
  <c r="G12" i="1"/>
  <c r="G13" i="1" s="1"/>
  <c r="F12" i="1"/>
  <c r="F13" i="1" s="1"/>
  <c r="E12" i="1"/>
  <c r="E13" i="1" s="1"/>
  <c r="D12" i="1"/>
  <c r="L51" i="84"/>
  <c r="L52" i="84" s="1"/>
  <c r="K51" i="84"/>
  <c r="K52" i="84" s="1"/>
  <c r="J51" i="84"/>
  <c r="J52" i="84" s="1"/>
  <c r="I51" i="84"/>
  <c r="I52" i="84" s="1"/>
  <c r="H51" i="84"/>
  <c r="H52" i="84" s="1"/>
  <c r="G51" i="84"/>
  <c r="G52" i="84" s="1"/>
  <c r="F51" i="84"/>
  <c r="F52" i="84" s="1"/>
  <c r="E51" i="84"/>
  <c r="E52" i="84" s="1"/>
  <c r="D51" i="84"/>
  <c r="M50" i="84"/>
  <c r="M49" i="84"/>
  <c r="M48" i="84"/>
  <c r="I42" i="84"/>
  <c r="I43" i="84" s="1"/>
  <c r="H42" i="84"/>
  <c r="H43" i="84" s="1"/>
  <c r="G42" i="84"/>
  <c r="G43" i="84" s="1"/>
  <c r="F42" i="84"/>
  <c r="F43" i="84" s="1"/>
  <c r="E42" i="84"/>
  <c r="E43" i="84" s="1"/>
  <c r="D42" i="84"/>
  <c r="M41" i="84"/>
  <c r="L35" i="84"/>
  <c r="L36" i="84" s="1"/>
  <c r="K35" i="84"/>
  <c r="K36" i="84" s="1"/>
  <c r="J35" i="84"/>
  <c r="J36" i="84" s="1"/>
  <c r="I35" i="84"/>
  <c r="I36" i="84" s="1"/>
  <c r="H35" i="84"/>
  <c r="H36" i="84" s="1"/>
  <c r="G35" i="84"/>
  <c r="G36" i="84" s="1"/>
  <c r="F35" i="84"/>
  <c r="F36" i="84" s="1"/>
  <c r="E35" i="84"/>
  <c r="E36" i="84" s="1"/>
  <c r="D35" i="84"/>
  <c r="M34" i="84"/>
  <c r="L28" i="84"/>
  <c r="L29" i="84" s="1"/>
  <c r="K28" i="84"/>
  <c r="K29" i="84" s="1"/>
  <c r="J28" i="84"/>
  <c r="J29" i="84" s="1"/>
  <c r="I28" i="84"/>
  <c r="I29" i="84" s="1"/>
  <c r="H28" i="84"/>
  <c r="H29" i="84" s="1"/>
  <c r="G28" i="84"/>
  <c r="G29" i="84" s="1"/>
  <c r="F28" i="84"/>
  <c r="F29" i="84" s="1"/>
  <c r="E28" i="84"/>
  <c r="E29" i="84" s="1"/>
  <c r="D28" i="84"/>
  <c r="M27" i="84"/>
  <c r="M26" i="84"/>
  <c r="M25" i="84"/>
  <c r="L19" i="84"/>
  <c r="L20" i="84" s="1"/>
  <c r="K19" i="84"/>
  <c r="K20" i="84" s="1"/>
  <c r="J19" i="84"/>
  <c r="J20" i="84" s="1"/>
  <c r="I19" i="84"/>
  <c r="I20" i="84" s="1"/>
  <c r="H19" i="84"/>
  <c r="H20" i="84" s="1"/>
  <c r="G19" i="84"/>
  <c r="G20" i="84" s="1"/>
  <c r="F19" i="84"/>
  <c r="F20" i="84" s="1"/>
  <c r="E19" i="84"/>
  <c r="E20" i="84" s="1"/>
  <c r="D19" i="84"/>
  <c r="M18" i="84"/>
  <c r="L12" i="84"/>
  <c r="L13" i="84" s="1"/>
  <c r="K12" i="84"/>
  <c r="K13" i="84" s="1"/>
  <c r="J12" i="84"/>
  <c r="J13" i="84" s="1"/>
  <c r="I12" i="84"/>
  <c r="I13" i="84" s="1"/>
  <c r="H12" i="84"/>
  <c r="H13" i="84" s="1"/>
  <c r="G12" i="84"/>
  <c r="G13" i="84" s="1"/>
  <c r="F12" i="84"/>
  <c r="F13" i="84" s="1"/>
  <c r="E12" i="84"/>
  <c r="E13" i="84" s="1"/>
  <c r="D12" i="84"/>
  <c r="M11" i="84"/>
  <c r="M10" i="84"/>
  <c r="M9" i="84"/>
  <c r="M8" i="84"/>
  <c r="M7" i="84"/>
  <c r="M6" i="84"/>
  <c r="M5" i="84"/>
  <c r="L51" i="83"/>
  <c r="L52" i="83" s="1"/>
  <c r="K51" i="83"/>
  <c r="K52" i="83" s="1"/>
  <c r="J51" i="83"/>
  <c r="J52" i="83" s="1"/>
  <c r="I51" i="83"/>
  <c r="I52" i="83" s="1"/>
  <c r="H51" i="83"/>
  <c r="H52" i="83" s="1"/>
  <c r="G51" i="83"/>
  <c r="G52" i="83" s="1"/>
  <c r="F51" i="83"/>
  <c r="F52" i="83" s="1"/>
  <c r="E51" i="83"/>
  <c r="E52" i="83" s="1"/>
  <c r="D51" i="83"/>
  <c r="M50" i="83"/>
  <c r="M49" i="83"/>
  <c r="M48" i="83"/>
  <c r="I42" i="83"/>
  <c r="I43" i="83" s="1"/>
  <c r="H42" i="83"/>
  <c r="H43" i="83" s="1"/>
  <c r="G42" i="83"/>
  <c r="G43" i="83" s="1"/>
  <c r="F42" i="83"/>
  <c r="F43" i="83" s="1"/>
  <c r="E42" i="83"/>
  <c r="E43" i="83" s="1"/>
  <c r="D42" i="83"/>
  <c r="M41" i="83"/>
  <c r="L35" i="83"/>
  <c r="L36" i="83" s="1"/>
  <c r="K35" i="83"/>
  <c r="K36" i="83" s="1"/>
  <c r="J35" i="83"/>
  <c r="J36" i="83" s="1"/>
  <c r="I35" i="83"/>
  <c r="I36" i="83" s="1"/>
  <c r="H35" i="83"/>
  <c r="H36" i="83" s="1"/>
  <c r="G35" i="83"/>
  <c r="G36" i="83" s="1"/>
  <c r="F35" i="83"/>
  <c r="F36" i="83" s="1"/>
  <c r="E35" i="83"/>
  <c r="E36" i="83" s="1"/>
  <c r="D35" i="83"/>
  <c r="M34" i="83"/>
  <c r="L28" i="83"/>
  <c r="L29" i="83" s="1"/>
  <c r="K28" i="83"/>
  <c r="K29" i="83" s="1"/>
  <c r="J28" i="83"/>
  <c r="J29" i="83" s="1"/>
  <c r="I28" i="83"/>
  <c r="I29" i="83" s="1"/>
  <c r="H28" i="83"/>
  <c r="H29" i="83" s="1"/>
  <c r="G28" i="83"/>
  <c r="G29" i="83" s="1"/>
  <c r="F28" i="83"/>
  <c r="F29" i="83" s="1"/>
  <c r="E28" i="83"/>
  <c r="E29" i="83" s="1"/>
  <c r="D28" i="83"/>
  <c r="M27" i="83"/>
  <c r="M26" i="83"/>
  <c r="M25" i="83"/>
  <c r="L19" i="83"/>
  <c r="L20" i="83" s="1"/>
  <c r="K19" i="83"/>
  <c r="K20" i="83" s="1"/>
  <c r="J19" i="83"/>
  <c r="J20" i="83" s="1"/>
  <c r="I19" i="83"/>
  <c r="I20" i="83" s="1"/>
  <c r="H19" i="83"/>
  <c r="H20" i="83" s="1"/>
  <c r="G19" i="83"/>
  <c r="G20" i="83" s="1"/>
  <c r="F19" i="83"/>
  <c r="F20" i="83" s="1"/>
  <c r="E19" i="83"/>
  <c r="E20" i="83" s="1"/>
  <c r="D19" i="83"/>
  <c r="M18" i="83"/>
  <c r="L12" i="83"/>
  <c r="L13" i="83" s="1"/>
  <c r="K12" i="83"/>
  <c r="K13" i="83" s="1"/>
  <c r="J12" i="83"/>
  <c r="J13" i="83" s="1"/>
  <c r="I12" i="83"/>
  <c r="I13" i="83" s="1"/>
  <c r="H12" i="83"/>
  <c r="H13" i="83" s="1"/>
  <c r="G12" i="83"/>
  <c r="G13" i="83" s="1"/>
  <c r="F12" i="83"/>
  <c r="F13" i="83" s="1"/>
  <c r="E12" i="83"/>
  <c r="E13" i="83" s="1"/>
  <c r="D12" i="83"/>
  <c r="M11" i="83"/>
  <c r="M10" i="83"/>
  <c r="M9" i="83"/>
  <c r="M8" i="83"/>
  <c r="M7" i="83"/>
  <c r="M6" i="83"/>
  <c r="M5" i="83"/>
  <c r="L51" i="82"/>
  <c r="L52" i="82" s="1"/>
  <c r="K51" i="82"/>
  <c r="K52" i="82" s="1"/>
  <c r="J51" i="82"/>
  <c r="J52" i="82" s="1"/>
  <c r="I51" i="82"/>
  <c r="I52" i="82" s="1"/>
  <c r="H51" i="82"/>
  <c r="H52" i="82" s="1"/>
  <c r="G51" i="82"/>
  <c r="G52" i="82" s="1"/>
  <c r="F51" i="82"/>
  <c r="F52" i="82" s="1"/>
  <c r="E51" i="82"/>
  <c r="E52" i="82" s="1"/>
  <c r="D51" i="82"/>
  <c r="M50" i="82"/>
  <c r="M49" i="82"/>
  <c r="M48" i="82"/>
  <c r="I42" i="82"/>
  <c r="I43" i="82" s="1"/>
  <c r="H42" i="82"/>
  <c r="H43" i="82" s="1"/>
  <c r="G42" i="82"/>
  <c r="G43" i="82" s="1"/>
  <c r="F42" i="82"/>
  <c r="F43" i="82" s="1"/>
  <c r="E42" i="82"/>
  <c r="E43" i="82" s="1"/>
  <c r="D42" i="82"/>
  <c r="M41" i="82"/>
  <c r="L35" i="82"/>
  <c r="L36" i="82" s="1"/>
  <c r="K35" i="82"/>
  <c r="K36" i="82" s="1"/>
  <c r="J35" i="82"/>
  <c r="J36" i="82" s="1"/>
  <c r="I35" i="82"/>
  <c r="I36" i="82" s="1"/>
  <c r="H35" i="82"/>
  <c r="H36" i="82" s="1"/>
  <c r="G35" i="82"/>
  <c r="G36" i="82" s="1"/>
  <c r="F35" i="82"/>
  <c r="F36" i="82" s="1"/>
  <c r="E35" i="82"/>
  <c r="E36" i="82" s="1"/>
  <c r="D35" i="82"/>
  <c r="M34" i="82"/>
  <c r="L28" i="82"/>
  <c r="L29" i="82" s="1"/>
  <c r="K28" i="82"/>
  <c r="K29" i="82" s="1"/>
  <c r="J28" i="82"/>
  <c r="J29" i="82" s="1"/>
  <c r="I28" i="82"/>
  <c r="I29" i="82" s="1"/>
  <c r="H28" i="82"/>
  <c r="H29" i="82" s="1"/>
  <c r="G28" i="82"/>
  <c r="G29" i="82" s="1"/>
  <c r="F28" i="82"/>
  <c r="F29" i="82" s="1"/>
  <c r="E28" i="82"/>
  <c r="E29" i="82" s="1"/>
  <c r="D28" i="82"/>
  <c r="M27" i="82"/>
  <c r="M26" i="82"/>
  <c r="M25" i="82"/>
  <c r="L19" i="82"/>
  <c r="L20" i="82" s="1"/>
  <c r="K19" i="82"/>
  <c r="K20" i="82" s="1"/>
  <c r="J19" i="82"/>
  <c r="J20" i="82" s="1"/>
  <c r="I19" i="82"/>
  <c r="I20" i="82" s="1"/>
  <c r="H19" i="82"/>
  <c r="H20" i="82" s="1"/>
  <c r="G19" i="82"/>
  <c r="G20" i="82" s="1"/>
  <c r="F19" i="82"/>
  <c r="F20" i="82" s="1"/>
  <c r="E19" i="82"/>
  <c r="E20" i="82" s="1"/>
  <c r="D19" i="82"/>
  <c r="M18" i="82"/>
  <c r="L12" i="82"/>
  <c r="L13" i="82" s="1"/>
  <c r="K12" i="82"/>
  <c r="K13" i="82" s="1"/>
  <c r="J12" i="82"/>
  <c r="J13" i="82" s="1"/>
  <c r="I12" i="82"/>
  <c r="I13" i="82" s="1"/>
  <c r="H12" i="82"/>
  <c r="H13" i="82" s="1"/>
  <c r="G12" i="82"/>
  <c r="G13" i="82" s="1"/>
  <c r="F12" i="82"/>
  <c r="F13" i="82" s="1"/>
  <c r="E12" i="82"/>
  <c r="E13" i="82" s="1"/>
  <c r="D12" i="82"/>
  <c r="M11" i="82"/>
  <c r="M10" i="82"/>
  <c r="M9" i="82"/>
  <c r="M8" i="82"/>
  <c r="M7" i="82"/>
  <c r="M6" i="82"/>
  <c r="M5" i="82"/>
  <c r="L51" i="81"/>
  <c r="L52" i="81" s="1"/>
  <c r="K51" i="81"/>
  <c r="K52" i="81" s="1"/>
  <c r="J51" i="81"/>
  <c r="J52" i="81" s="1"/>
  <c r="I51" i="81"/>
  <c r="I52" i="81" s="1"/>
  <c r="H51" i="81"/>
  <c r="H52" i="81" s="1"/>
  <c r="G51" i="81"/>
  <c r="G52" i="81" s="1"/>
  <c r="F51" i="81"/>
  <c r="F52" i="81" s="1"/>
  <c r="E51" i="81"/>
  <c r="E52" i="81" s="1"/>
  <c r="D51" i="81"/>
  <c r="M50" i="81"/>
  <c r="M49" i="81"/>
  <c r="M48" i="81"/>
  <c r="I42" i="81"/>
  <c r="I43" i="81" s="1"/>
  <c r="H42" i="81"/>
  <c r="H43" i="81" s="1"/>
  <c r="G42" i="81"/>
  <c r="G43" i="81" s="1"/>
  <c r="F42" i="81"/>
  <c r="F43" i="81" s="1"/>
  <c r="E42" i="81"/>
  <c r="E43" i="81" s="1"/>
  <c r="D42" i="81"/>
  <c r="M41" i="81"/>
  <c r="L35" i="81"/>
  <c r="L36" i="81" s="1"/>
  <c r="K35" i="81"/>
  <c r="K36" i="81" s="1"/>
  <c r="J35" i="81"/>
  <c r="J36" i="81" s="1"/>
  <c r="I35" i="81"/>
  <c r="I36" i="81" s="1"/>
  <c r="H35" i="81"/>
  <c r="H36" i="81" s="1"/>
  <c r="G35" i="81"/>
  <c r="G36" i="81" s="1"/>
  <c r="F35" i="81"/>
  <c r="F36" i="81" s="1"/>
  <c r="E35" i="81"/>
  <c r="E36" i="81" s="1"/>
  <c r="D35" i="81"/>
  <c r="M34" i="81"/>
  <c r="L28" i="81"/>
  <c r="L29" i="81" s="1"/>
  <c r="K28" i="81"/>
  <c r="K29" i="81" s="1"/>
  <c r="J28" i="81"/>
  <c r="J29" i="81" s="1"/>
  <c r="I28" i="81"/>
  <c r="I29" i="81" s="1"/>
  <c r="H28" i="81"/>
  <c r="H29" i="81" s="1"/>
  <c r="G28" i="81"/>
  <c r="G29" i="81" s="1"/>
  <c r="F28" i="81"/>
  <c r="F29" i="81" s="1"/>
  <c r="E28" i="81"/>
  <c r="E29" i="81" s="1"/>
  <c r="D28" i="81"/>
  <c r="M27" i="81"/>
  <c r="M26" i="81"/>
  <c r="M25" i="81"/>
  <c r="L19" i="81"/>
  <c r="L20" i="81" s="1"/>
  <c r="K19" i="81"/>
  <c r="K20" i="81" s="1"/>
  <c r="J19" i="81"/>
  <c r="J20" i="81" s="1"/>
  <c r="I19" i="81"/>
  <c r="I20" i="81" s="1"/>
  <c r="H19" i="81"/>
  <c r="H20" i="81" s="1"/>
  <c r="G19" i="81"/>
  <c r="G20" i="81" s="1"/>
  <c r="F19" i="81"/>
  <c r="F20" i="81" s="1"/>
  <c r="E19" i="81"/>
  <c r="E20" i="81" s="1"/>
  <c r="D19" i="81"/>
  <c r="M18" i="81"/>
  <c r="L12" i="81"/>
  <c r="L13" i="81" s="1"/>
  <c r="K12" i="81"/>
  <c r="K13" i="81" s="1"/>
  <c r="J12" i="81"/>
  <c r="J13" i="81" s="1"/>
  <c r="I12" i="81"/>
  <c r="I13" i="81" s="1"/>
  <c r="H12" i="81"/>
  <c r="H13" i="81" s="1"/>
  <c r="G12" i="81"/>
  <c r="G13" i="81" s="1"/>
  <c r="F12" i="81"/>
  <c r="F13" i="81" s="1"/>
  <c r="E12" i="81"/>
  <c r="E13" i="81" s="1"/>
  <c r="D12" i="81"/>
  <c r="M11" i="81"/>
  <c r="M10" i="81"/>
  <c r="M9" i="81"/>
  <c r="M8" i="81"/>
  <c r="M7" i="81"/>
  <c r="M6" i="81"/>
  <c r="M5" i="81"/>
  <c r="L51" i="79"/>
  <c r="L52" i="79" s="1"/>
  <c r="K51" i="79"/>
  <c r="K52" i="79" s="1"/>
  <c r="J51" i="79"/>
  <c r="J52" i="79" s="1"/>
  <c r="I51" i="79"/>
  <c r="I52" i="79" s="1"/>
  <c r="H51" i="79"/>
  <c r="H52" i="79" s="1"/>
  <c r="G51" i="79"/>
  <c r="G52" i="79" s="1"/>
  <c r="F51" i="79"/>
  <c r="F52" i="79" s="1"/>
  <c r="E51" i="79"/>
  <c r="E52" i="79" s="1"/>
  <c r="D51" i="79"/>
  <c r="M50" i="79"/>
  <c r="M49" i="79"/>
  <c r="M48" i="79"/>
  <c r="I42" i="79"/>
  <c r="I43" i="79" s="1"/>
  <c r="H42" i="79"/>
  <c r="H43" i="79" s="1"/>
  <c r="G42" i="79"/>
  <c r="G43" i="79" s="1"/>
  <c r="F42" i="79"/>
  <c r="F43" i="79" s="1"/>
  <c r="E42" i="79"/>
  <c r="E43" i="79" s="1"/>
  <c r="D42" i="79"/>
  <c r="M41" i="79"/>
  <c r="L35" i="79"/>
  <c r="L36" i="79" s="1"/>
  <c r="K35" i="79"/>
  <c r="K36" i="79" s="1"/>
  <c r="J35" i="79"/>
  <c r="J36" i="79" s="1"/>
  <c r="I35" i="79"/>
  <c r="I36" i="79" s="1"/>
  <c r="H35" i="79"/>
  <c r="H36" i="79" s="1"/>
  <c r="G35" i="79"/>
  <c r="G36" i="79" s="1"/>
  <c r="F35" i="79"/>
  <c r="F36" i="79" s="1"/>
  <c r="E35" i="79"/>
  <c r="E36" i="79" s="1"/>
  <c r="D35" i="79"/>
  <c r="M34" i="79"/>
  <c r="L28" i="79"/>
  <c r="L29" i="79" s="1"/>
  <c r="K28" i="79"/>
  <c r="K29" i="79" s="1"/>
  <c r="J28" i="79"/>
  <c r="J29" i="79" s="1"/>
  <c r="I28" i="79"/>
  <c r="I29" i="79" s="1"/>
  <c r="H28" i="79"/>
  <c r="H29" i="79" s="1"/>
  <c r="G28" i="79"/>
  <c r="G29" i="79" s="1"/>
  <c r="F28" i="79"/>
  <c r="F29" i="79" s="1"/>
  <c r="E28" i="79"/>
  <c r="E29" i="79" s="1"/>
  <c r="D28" i="79"/>
  <c r="M27" i="79"/>
  <c r="M26" i="79"/>
  <c r="M25" i="79"/>
  <c r="L19" i="79"/>
  <c r="L20" i="79" s="1"/>
  <c r="K19" i="79"/>
  <c r="K20" i="79" s="1"/>
  <c r="J19" i="79"/>
  <c r="J20" i="79" s="1"/>
  <c r="I19" i="79"/>
  <c r="I20" i="79" s="1"/>
  <c r="H19" i="79"/>
  <c r="H20" i="79" s="1"/>
  <c r="G19" i="79"/>
  <c r="G20" i="79" s="1"/>
  <c r="F19" i="79"/>
  <c r="F20" i="79" s="1"/>
  <c r="E19" i="79"/>
  <c r="E20" i="79" s="1"/>
  <c r="D19" i="79"/>
  <c r="M18" i="79"/>
  <c r="L12" i="79"/>
  <c r="L13" i="79" s="1"/>
  <c r="K12" i="79"/>
  <c r="K13" i="79" s="1"/>
  <c r="J12" i="79"/>
  <c r="J13" i="79" s="1"/>
  <c r="I12" i="79"/>
  <c r="I13" i="79" s="1"/>
  <c r="H12" i="79"/>
  <c r="H13" i="79" s="1"/>
  <c r="G12" i="79"/>
  <c r="G13" i="79" s="1"/>
  <c r="F12" i="79"/>
  <c r="F13" i="79" s="1"/>
  <c r="E12" i="79"/>
  <c r="E13" i="79" s="1"/>
  <c r="D12" i="79"/>
  <c r="M11" i="79"/>
  <c r="M10" i="79"/>
  <c r="M9" i="79"/>
  <c r="M8" i="79"/>
  <c r="M7" i="79"/>
  <c r="M6" i="79"/>
  <c r="M5" i="79"/>
  <c r="L51" i="78"/>
  <c r="L52" i="78" s="1"/>
  <c r="K51" i="78"/>
  <c r="K52" i="78" s="1"/>
  <c r="J51" i="78"/>
  <c r="J52" i="78" s="1"/>
  <c r="I51" i="78"/>
  <c r="I52" i="78" s="1"/>
  <c r="H51" i="78"/>
  <c r="H52" i="78" s="1"/>
  <c r="G51" i="78"/>
  <c r="G52" i="78" s="1"/>
  <c r="F51" i="78"/>
  <c r="F52" i="78" s="1"/>
  <c r="E51" i="78"/>
  <c r="E52" i="78" s="1"/>
  <c r="D51" i="78"/>
  <c r="M50" i="78"/>
  <c r="M49" i="78"/>
  <c r="M48" i="78"/>
  <c r="I42" i="78"/>
  <c r="I43" i="78" s="1"/>
  <c r="H42" i="78"/>
  <c r="H43" i="78" s="1"/>
  <c r="G42" i="78"/>
  <c r="G43" i="78" s="1"/>
  <c r="F42" i="78"/>
  <c r="F43" i="78" s="1"/>
  <c r="E42" i="78"/>
  <c r="E43" i="78" s="1"/>
  <c r="D42" i="78"/>
  <c r="M41" i="78"/>
  <c r="L35" i="78"/>
  <c r="L36" i="78" s="1"/>
  <c r="K35" i="78"/>
  <c r="K36" i="78" s="1"/>
  <c r="J35" i="78"/>
  <c r="J36" i="78" s="1"/>
  <c r="I35" i="78"/>
  <c r="I36" i="78" s="1"/>
  <c r="H35" i="78"/>
  <c r="H36" i="78" s="1"/>
  <c r="G35" i="78"/>
  <c r="G36" i="78" s="1"/>
  <c r="F35" i="78"/>
  <c r="F36" i="78" s="1"/>
  <c r="E35" i="78"/>
  <c r="E36" i="78" s="1"/>
  <c r="D35" i="78"/>
  <c r="M34" i="78"/>
  <c r="L28" i="78"/>
  <c r="L29" i="78" s="1"/>
  <c r="K28" i="78"/>
  <c r="K29" i="78" s="1"/>
  <c r="J28" i="78"/>
  <c r="J29" i="78" s="1"/>
  <c r="I28" i="78"/>
  <c r="I29" i="78" s="1"/>
  <c r="H28" i="78"/>
  <c r="H29" i="78" s="1"/>
  <c r="G28" i="78"/>
  <c r="G29" i="78" s="1"/>
  <c r="F28" i="78"/>
  <c r="F29" i="78" s="1"/>
  <c r="E28" i="78"/>
  <c r="E29" i="78" s="1"/>
  <c r="D28" i="78"/>
  <c r="M27" i="78"/>
  <c r="M26" i="78"/>
  <c r="M25" i="78"/>
  <c r="L19" i="78"/>
  <c r="L20" i="78" s="1"/>
  <c r="K19" i="78"/>
  <c r="K20" i="78" s="1"/>
  <c r="J19" i="78"/>
  <c r="J20" i="78" s="1"/>
  <c r="I19" i="78"/>
  <c r="I20" i="78" s="1"/>
  <c r="H19" i="78"/>
  <c r="H20" i="78" s="1"/>
  <c r="G19" i="78"/>
  <c r="G20" i="78" s="1"/>
  <c r="F19" i="78"/>
  <c r="F20" i="78" s="1"/>
  <c r="E19" i="78"/>
  <c r="E20" i="78" s="1"/>
  <c r="D19" i="78"/>
  <c r="M18" i="78"/>
  <c r="L12" i="78"/>
  <c r="L13" i="78" s="1"/>
  <c r="K12" i="78"/>
  <c r="K13" i="78" s="1"/>
  <c r="J12" i="78"/>
  <c r="J13" i="78" s="1"/>
  <c r="I12" i="78"/>
  <c r="I13" i="78" s="1"/>
  <c r="H12" i="78"/>
  <c r="H13" i="78" s="1"/>
  <c r="G12" i="78"/>
  <c r="G13" i="78" s="1"/>
  <c r="F12" i="78"/>
  <c r="F13" i="78" s="1"/>
  <c r="E12" i="78"/>
  <c r="E13" i="78" s="1"/>
  <c r="D12" i="78"/>
  <c r="M11" i="78"/>
  <c r="M10" i="78"/>
  <c r="M9" i="78"/>
  <c r="M8" i="78"/>
  <c r="M7" i="78"/>
  <c r="M6" i="78"/>
  <c r="M5" i="78"/>
  <c r="D32" i="54" l="1"/>
  <c r="D22" i="76"/>
  <c r="D13" i="50"/>
  <c r="D13" i="1"/>
  <c r="D22" i="1"/>
  <c r="D29" i="1"/>
  <c r="D13" i="84"/>
  <c r="M13" i="84" s="1"/>
  <c r="M12" i="84"/>
  <c r="D20" i="84"/>
  <c r="M20" i="84" s="1"/>
  <c r="M19" i="84"/>
  <c r="D29" i="84"/>
  <c r="M29" i="84" s="1"/>
  <c r="M28" i="84"/>
  <c r="D36" i="84"/>
  <c r="M36" i="84" s="1"/>
  <c r="M35" i="84"/>
  <c r="D43" i="84"/>
  <c r="M43" i="84" s="1"/>
  <c r="M42" i="84"/>
  <c r="D52" i="84"/>
  <c r="M52" i="84" s="1"/>
  <c r="M51" i="84"/>
  <c r="D13" i="83"/>
  <c r="M13" i="83" s="1"/>
  <c r="M12" i="83"/>
  <c r="D20" i="83"/>
  <c r="M20" i="83" s="1"/>
  <c r="M19" i="83"/>
  <c r="D29" i="83"/>
  <c r="M29" i="83" s="1"/>
  <c r="M28" i="83"/>
  <c r="D36" i="83"/>
  <c r="M36" i="83" s="1"/>
  <c r="M35" i="83"/>
  <c r="D43" i="83"/>
  <c r="M43" i="83" s="1"/>
  <c r="M42" i="83"/>
  <c r="D52" i="83"/>
  <c r="M52" i="83" s="1"/>
  <c r="M51" i="83"/>
  <c r="D13" i="82"/>
  <c r="M13" i="82" s="1"/>
  <c r="M12" i="82"/>
  <c r="D20" i="82"/>
  <c r="M20" i="82" s="1"/>
  <c r="M19" i="82"/>
  <c r="D29" i="82"/>
  <c r="M29" i="82" s="1"/>
  <c r="M28" i="82"/>
  <c r="D36" i="82"/>
  <c r="M36" i="82" s="1"/>
  <c r="M35" i="82"/>
  <c r="D43" i="82"/>
  <c r="M43" i="82" s="1"/>
  <c r="M42" i="82"/>
  <c r="D52" i="82"/>
  <c r="M52" i="82" s="1"/>
  <c r="M51" i="82"/>
  <c r="D13" i="81"/>
  <c r="M13" i="81" s="1"/>
  <c r="M12" i="81"/>
  <c r="D20" i="81"/>
  <c r="M20" i="81" s="1"/>
  <c r="M19" i="81"/>
  <c r="D29" i="81"/>
  <c r="M29" i="81" s="1"/>
  <c r="M28" i="81"/>
  <c r="D36" i="81"/>
  <c r="M36" i="81" s="1"/>
  <c r="M35" i="81"/>
  <c r="D43" i="81"/>
  <c r="M43" i="81" s="1"/>
  <c r="M42" i="81"/>
  <c r="D52" i="81"/>
  <c r="M52" i="81" s="1"/>
  <c r="M51" i="81"/>
  <c r="D13" i="79"/>
  <c r="M13" i="79" s="1"/>
  <c r="M12" i="79"/>
  <c r="D20" i="79"/>
  <c r="M20" i="79" s="1"/>
  <c r="M19" i="79"/>
  <c r="D29" i="79"/>
  <c r="M29" i="79" s="1"/>
  <c r="M28" i="79"/>
  <c r="D36" i="79"/>
  <c r="M36" i="79" s="1"/>
  <c r="M35" i="79"/>
  <c r="D43" i="79"/>
  <c r="M43" i="79" s="1"/>
  <c r="M42" i="79"/>
  <c r="D52" i="79"/>
  <c r="M52" i="79" s="1"/>
  <c r="M51" i="79"/>
  <c r="D13" i="78"/>
  <c r="M13" i="78" s="1"/>
  <c r="M12" i="78"/>
  <c r="D20" i="78"/>
  <c r="M20" i="78" s="1"/>
  <c r="M19" i="78"/>
  <c r="D29" i="78"/>
  <c r="M29" i="78" s="1"/>
  <c r="M28" i="78"/>
  <c r="D36" i="78"/>
  <c r="M36" i="78" s="1"/>
  <c r="M35" i="78"/>
  <c r="D43" i="78"/>
  <c r="M43" i="78" s="1"/>
  <c r="M42" i="78"/>
  <c r="D52" i="78"/>
  <c r="M52" i="78" s="1"/>
  <c r="M51" i="78"/>
  <c r="D8" i="74" l="1"/>
  <c r="D9" i="74" s="1"/>
  <c r="D12" i="47" l="1"/>
  <c r="D13" i="47" s="1"/>
  <c r="G52" i="58" l="1"/>
  <c r="L51" i="58"/>
  <c r="L52" i="58" s="1"/>
  <c r="K51" i="58"/>
  <c r="K52" i="58" s="1"/>
  <c r="J51" i="58"/>
  <c r="J52" i="58" s="1"/>
  <c r="I51" i="58"/>
  <c r="I52" i="58" s="1"/>
  <c r="H51" i="58"/>
  <c r="H52" i="58" s="1"/>
  <c r="G51" i="58"/>
  <c r="F51" i="58"/>
  <c r="F52" i="58" s="1"/>
  <c r="E51" i="58"/>
  <c r="E52" i="58" s="1"/>
  <c r="D51" i="58"/>
  <c r="D52" i="58" s="1"/>
  <c r="M50" i="58"/>
  <c r="M49" i="58"/>
  <c r="M48" i="58"/>
  <c r="F43" i="58"/>
  <c r="I42" i="58"/>
  <c r="I43" i="58" s="1"/>
  <c r="H42" i="58"/>
  <c r="H43" i="58" s="1"/>
  <c r="G42" i="58"/>
  <c r="G43" i="58" s="1"/>
  <c r="F42" i="58"/>
  <c r="E42" i="58"/>
  <c r="E43" i="58" s="1"/>
  <c r="D42" i="58"/>
  <c r="D43" i="58" s="1"/>
  <c r="M41" i="58"/>
  <c r="E36" i="58"/>
  <c r="L35" i="58"/>
  <c r="L36" i="58" s="1"/>
  <c r="K35" i="58"/>
  <c r="K36" i="58" s="1"/>
  <c r="J35" i="58"/>
  <c r="J36" i="58" s="1"/>
  <c r="I35" i="58"/>
  <c r="I36" i="58" s="1"/>
  <c r="H35" i="58"/>
  <c r="H36" i="58" s="1"/>
  <c r="G35" i="58"/>
  <c r="G36" i="58" s="1"/>
  <c r="F35" i="58"/>
  <c r="F36" i="58" s="1"/>
  <c r="E35" i="58"/>
  <c r="D35" i="58"/>
  <c r="M34" i="58"/>
  <c r="J29" i="58"/>
  <c r="I29" i="58"/>
  <c r="L28" i="58"/>
  <c r="L29" i="58" s="1"/>
  <c r="K28" i="58"/>
  <c r="K29" i="58" s="1"/>
  <c r="J28" i="58"/>
  <c r="I28" i="58"/>
  <c r="H28" i="58"/>
  <c r="H29" i="58" s="1"/>
  <c r="G28" i="58"/>
  <c r="G29" i="58" s="1"/>
  <c r="F28" i="58"/>
  <c r="F29" i="58" s="1"/>
  <c r="E28" i="58"/>
  <c r="E29" i="58" s="1"/>
  <c r="D28" i="58"/>
  <c r="D29" i="58" s="1"/>
  <c r="M27" i="58"/>
  <c r="M26" i="58"/>
  <c r="M25" i="58"/>
  <c r="I20" i="58"/>
  <c r="L19" i="58"/>
  <c r="L20" i="58" s="1"/>
  <c r="K19" i="58"/>
  <c r="K20" i="58" s="1"/>
  <c r="J19" i="58"/>
  <c r="J20" i="58" s="1"/>
  <c r="I19" i="58"/>
  <c r="H19" i="58"/>
  <c r="H20" i="58" s="1"/>
  <c r="G19" i="58"/>
  <c r="G20" i="58" s="1"/>
  <c r="F19" i="58"/>
  <c r="F20" i="58" s="1"/>
  <c r="E19" i="58"/>
  <c r="E20" i="58" s="1"/>
  <c r="D19" i="58"/>
  <c r="D20" i="58" s="1"/>
  <c r="M18" i="58"/>
  <c r="L12" i="58"/>
  <c r="L13" i="58" s="1"/>
  <c r="K12" i="58"/>
  <c r="K13" i="58" s="1"/>
  <c r="J12" i="58"/>
  <c r="J13" i="58" s="1"/>
  <c r="I12" i="58"/>
  <c r="I13" i="58" s="1"/>
  <c r="H12" i="58"/>
  <c r="H13" i="58" s="1"/>
  <c r="G12" i="58"/>
  <c r="G13" i="58" s="1"/>
  <c r="F12" i="58"/>
  <c r="F13" i="58" s="1"/>
  <c r="E12" i="58"/>
  <c r="E13" i="58" s="1"/>
  <c r="D12" i="58"/>
  <c r="D13" i="58" s="1"/>
  <c r="M11" i="58"/>
  <c r="M10" i="58"/>
  <c r="M9" i="58"/>
  <c r="M8" i="58"/>
  <c r="M7" i="58"/>
  <c r="M6" i="58"/>
  <c r="M5" i="58"/>
  <c r="L51" i="52"/>
  <c r="L52" i="52" s="1"/>
  <c r="K51" i="52"/>
  <c r="K52" i="52" s="1"/>
  <c r="J51" i="52"/>
  <c r="J52" i="52" s="1"/>
  <c r="I51" i="52"/>
  <c r="I52" i="52" s="1"/>
  <c r="H51" i="52"/>
  <c r="H52" i="52" s="1"/>
  <c r="G51" i="52"/>
  <c r="G52" i="52" s="1"/>
  <c r="F51" i="52"/>
  <c r="F52" i="52" s="1"/>
  <c r="E51" i="52"/>
  <c r="E52" i="52" s="1"/>
  <c r="D51" i="52"/>
  <c r="D52" i="52" s="1"/>
  <c r="M50" i="52"/>
  <c r="M49" i="52"/>
  <c r="M48" i="52"/>
  <c r="I42" i="52"/>
  <c r="I43" i="52" s="1"/>
  <c r="H42" i="52"/>
  <c r="H43" i="52" s="1"/>
  <c r="G42" i="52"/>
  <c r="G43" i="52" s="1"/>
  <c r="F42" i="52"/>
  <c r="F43" i="52" s="1"/>
  <c r="E42" i="52"/>
  <c r="E43" i="52" s="1"/>
  <c r="D42" i="52"/>
  <c r="D43" i="52" s="1"/>
  <c r="M41" i="52"/>
  <c r="L35" i="52"/>
  <c r="L36" i="52" s="1"/>
  <c r="K35" i="52"/>
  <c r="K36" i="52" s="1"/>
  <c r="J35" i="52"/>
  <c r="J36" i="52" s="1"/>
  <c r="I35" i="52"/>
  <c r="I36" i="52" s="1"/>
  <c r="H35" i="52"/>
  <c r="H36" i="52" s="1"/>
  <c r="G35" i="52"/>
  <c r="G36" i="52" s="1"/>
  <c r="F35" i="52"/>
  <c r="F36" i="52" s="1"/>
  <c r="E35" i="52"/>
  <c r="E36" i="52" s="1"/>
  <c r="D35" i="52"/>
  <c r="M34" i="52"/>
  <c r="L28" i="52"/>
  <c r="L29" i="52" s="1"/>
  <c r="K28" i="52"/>
  <c r="K29" i="52" s="1"/>
  <c r="J28" i="52"/>
  <c r="J29" i="52" s="1"/>
  <c r="I28" i="52"/>
  <c r="I29" i="52" s="1"/>
  <c r="H28" i="52"/>
  <c r="H29" i="52" s="1"/>
  <c r="G28" i="52"/>
  <c r="G29" i="52" s="1"/>
  <c r="F28" i="52"/>
  <c r="F29" i="52" s="1"/>
  <c r="E28" i="52"/>
  <c r="E29" i="52" s="1"/>
  <c r="D28" i="52"/>
  <c r="D29" i="52" s="1"/>
  <c r="M27" i="52"/>
  <c r="M26" i="52"/>
  <c r="M25" i="52"/>
  <c r="L19" i="52"/>
  <c r="L20" i="52" s="1"/>
  <c r="K19" i="52"/>
  <c r="K20" i="52" s="1"/>
  <c r="J19" i="52"/>
  <c r="J20" i="52" s="1"/>
  <c r="I19" i="52"/>
  <c r="I20" i="52" s="1"/>
  <c r="H19" i="52"/>
  <c r="H20" i="52" s="1"/>
  <c r="G19" i="52"/>
  <c r="G20" i="52" s="1"/>
  <c r="F19" i="52"/>
  <c r="F20" i="52" s="1"/>
  <c r="E19" i="52"/>
  <c r="E20" i="52" s="1"/>
  <c r="D19" i="52"/>
  <c r="D20" i="52" s="1"/>
  <c r="M18" i="52"/>
  <c r="L12" i="52"/>
  <c r="L13" i="52" s="1"/>
  <c r="K12" i="52"/>
  <c r="K13" i="52" s="1"/>
  <c r="J12" i="52"/>
  <c r="J13" i="52" s="1"/>
  <c r="I12" i="52"/>
  <c r="I13" i="52" s="1"/>
  <c r="H12" i="52"/>
  <c r="H13" i="52" s="1"/>
  <c r="G12" i="52"/>
  <c r="G13" i="52" s="1"/>
  <c r="F12" i="52"/>
  <c r="F13" i="52" s="1"/>
  <c r="E12" i="52"/>
  <c r="E13" i="52" s="1"/>
  <c r="D12" i="52"/>
  <c r="D13" i="52" s="1"/>
  <c r="M11" i="52"/>
  <c r="M10" i="52"/>
  <c r="M9" i="52"/>
  <c r="M8" i="52"/>
  <c r="M7" i="52"/>
  <c r="M6" i="52"/>
  <c r="M5" i="52"/>
  <c r="F52" i="55"/>
  <c r="L51" i="55"/>
  <c r="L52" i="55" s="1"/>
  <c r="K51" i="55"/>
  <c r="K52" i="55" s="1"/>
  <c r="J51" i="55"/>
  <c r="J52" i="55" s="1"/>
  <c r="I51" i="55"/>
  <c r="I52" i="55" s="1"/>
  <c r="H51" i="55"/>
  <c r="H52" i="55" s="1"/>
  <c r="G51" i="55"/>
  <c r="G52" i="55" s="1"/>
  <c r="F51" i="55"/>
  <c r="E51" i="55"/>
  <c r="E52" i="55" s="1"/>
  <c r="D51" i="55"/>
  <c r="D52" i="55" s="1"/>
  <c r="M50" i="55"/>
  <c r="M49" i="55"/>
  <c r="M48" i="55"/>
  <c r="I42" i="55"/>
  <c r="I43" i="55" s="1"/>
  <c r="H42" i="55"/>
  <c r="H43" i="55" s="1"/>
  <c r="G42" i="55"/>
  <c r="G43" i="55" s="1"/>
  <c r="F42" i="55"/>
  <c r="F43" i="55" s="1"/>
  <c r="E42" i="55"/>
  <c r="E43" i="55" s="1"/>
  <c r="D42" i="55"/>
  <c r="D43" i="55" s="1"/>
  <c r="M41" i="55"/>
  <c r="E36" i="55"/>
  <c r="L35" i="55"/>
  <c r="L36" i="55" s="1"/>
  <c r="K35" i="55"/>
  <c r="K36" i="55" s="1"/>
  <c r="J35" i="55"/>
  <c r="J36" i="55" s="1"/>
  <c r="I35" i="55"/>
  <c r="I36" i="55" s="1"/>
  <c r="H35" i="55"/>
  <c r="H36" i="55" s="1"/>
  <c r="G35" i="55"/>
  <c r="G36" i="55" s="1"/>
  <c r="F35" i="55"/>
  <c r="F36" i="55" s="1"/>
  <c r="E35" i="55"/>
  <c r="D35" i="55"/>
  <c r="D36" i="55" s="1"/>
  <c r="M34" i="55"/>
  <c r="L28" i="55"/>
  <c r="L29" i="55" s="1"/>
  <c r="K28" i="55"/>
  <c r="K29" i="55" s="1"/>
  <c r="J28" i="55"/>
  <c r="J29" i="55" s="1"/>
  <c r="I28" i="55"/>
  <c r="I29" i="55" s="1"/>
  <c r="H28" i="55"/>
  <c r="H29" i="55" s="1"/>
  <c r="G28" i="55"/>
  <c r="G29" i="55" s="1"/>
  <c r="F28" i="55"/>
  <c r="F29" i="55" s="1"/>
  <c r="E28" i="55"/>
  <c r="E29" i="55" s="1"/>
  <c r="D28" i="55"/>
  <c r="D29" i="55" s="1"/>
  <c r="M27" i="55"/>
  <c r="M26" i="55"/>
  <c r="M25" i="55"/>
  <c r="L19" i="55"/>
  <c r="L20" i="55" s="1"/>
  <c r="K19" i="55"/>
  <c r="K20" i="55" s="1"/>
  <c r="J19" i="55"/>
  <c r="J20" i="55" s="1"/>
  <c r="I19" i="55"/>
  <c r="I20" i="55" s="1"/>
  <c r="H19" i="55"/>
  <c r="H20" i="55" s="1"/>
  <c r="G19" i="55"/>
  <c r="G20" i="55" s="1"/>
  <c r="F19" i="55"/>
  <c r="F20" i="55" s="1"/>
  <c r="E19" i="55"/>
  <c r="E20" i="55" s="1"/>
  <c r="D19" i="55"/>
  <c r="D20" i="55" s="1"/>
  <c r="M18" i="55"/>
  <c r="L12" i="55"/>
  <c r="L13" i="55" s="1"/>
  <c r="K12" i="55"/>
  <c r="K13" i="55" s="1"/>
  <c r="J12" i="55"/>
  <c r="J13" i="55" s="1"/>
  <c r="I12" i="55"/>
  <c r="I13" i="55" s="1"/>
  <c r="H12" i="55"/>
  <c r="H13" i="55" s="1"/>
  <c r="G12" i="55"/>
  <c r="G13" i="55" s="1"/>
  <c r="F12" i="55"/>
  <c r="F13" i="55" s="1"/>
  <c r="E12" i="55"/>
  <c r="E13" i="55" s="1"/>
  <c r="D12" i="55"/>
  <c r="D13" i="55" s="1"/>
  <c r="M11" i="55"/>
  <c r="M10" i="55"/>
  <c r="M9" i="55"/>
  <c r="M8" i="55"/>
  <c r="M7" i="55"/>
  <c r="M6" i="55"/>
  <c r="M5" i="55"/>
  <c r="M43" i="58" l="1"/>
  <c r="M35" i="58"/>
  <c r="D36" i="58"/>
  <c r="M42" i="52"/>
  <c r="M35" i="52"/>
  <c r="D36" i="52"/>
  <c r="M13" i="52"/>
  <c r="M42" i="55"/>
  <c r="M13" i="55"/>
  <c r="M35" i="55"/>
  <c r="M29" i="58"/>
  <c r="M20" i="58"/>
  <c r="M52" i="58"/>
  <c r="M36" i="58"/>
  <c r="M13" i="58"/>
  <c r="M42" i="58"/>
  <c r="M28" i="58"/>
  <c r="M19" i="58"/>
  <c r="M51" i="58"/>
  <c r="M12" i="58"/>
  <c r="M36" i="52"/>
  <c r="M29" i="52"/>
  <c r="M52" i="52"/>
  <c r="M20" i="52"/>
  <c r="M43" i="52"/>
  <c r="M28" i="52"/>
  <c r="M19" i="52"/>
  <c r="M51" i="52"/>
  <c r="M12" i="52"/>
  <c r="M52" i="55"/>
  <c r="M29" i="55"/>
  <c r="M36" i="55"/>
  <c r="M20" i="55"/>
  <c r="M43" i="55"/>
  <c r="M28" i="55"/>
  <c r="M19" i="55"/>
  <c r="M51" i="55"/>
  <c r="M12" i="55"/>
  <c r="A28" i="42" l="1"/>
  <c r="A12" i="42" l="1"/>
  <c r="D12" i="42" s="1"/>
  <c r="A7" i="42" l="1"/>
  <c r="A33" i="42"/>
  <c r="N30" i="40" l="1"/>
  <c r="P30" i="40" s="1"/>
  <c r="K49" i="40"/>
  <c r="H49" i="40"/>
  <c r="E49" i="40"/>
  <c r="G49" i="40" s="1"/>
  <c r="D49" i="40"/>
  <c r="K48" i="40"/>
  <c r="H48" i="40"/>
  <c r="E48" i="40"/>
  <c r="G48" i="40" s="1"/>
  <c r="D48" i="40"/>
  <c r="K47" i="40"/>
  <c r="H47" i="40"/>
  <c r="E47" i="40"/>
  <c r="G47" i="40" s="1"/>
  <c r="D47" i="40"/>
  <c r="K46" i="40"/>
  <c r="H46" i="40"/>
  <c r="E46" i="40"/>
  <c r="G46" i="40" s="1"/>
  <c r="D46" i="40"/>
  <c r="K45" i="40"/>
  <c r="H45" i="40"/>
  <c r="E45" i="40"/>
  <c r="G45" i="40" s="1"/>
  <c r="D45" i="40"/>
  <c r="K44" i="40"/>
  <c r="H44" i="40"/>
  <c r="E44" i="40"/>
  <c r="G44" i="40" s="1"/>
  <c r="D44" i="40"/>
  <c r="K43" i="40"/>
  <c r="H43" i="40"/>
  <c r="E43" i="40"/>
  <c r="G43" i="40" s="1"/>
  <c r="D43" i="40"/>
  <c r="K42" i="40"/>
  <c r="H42" i="40"/>
  <c r="E42" i="40"/>
  <c r="G42" i="40" s="1"/>
  <c r="D42" i="40"/>
  <c r="K41" i="40"/>
  <c r="H41" i="40"/>
  <c r="E41" i="40"/>
  <c r="G41" i="40" s="1"/>
  <c r="D41" i="40"/>
  <c r="K40" i="40"/>
  <c r="H40" i="40"/>
  <c r="E40" i="40"/>
  <c r="G40" i="40" s="1"/>
  <c r="D40" i="40"/>
  <c r="K39" i="40"/>
  <c r="H39" i="40"/>
  <c r="E39" i="40"/>
  <c r="G39" i="40" s="1"/>
  <c r="D39" i="40"/>
  <c r="K38" i="40"/>
  <c r="H38" i="40"/>
  <c r="E38" i="40"/>
  <c r="G38" i="40" s="1"/>
  <c r="D38" i="40"/>
  <c r="K37" i="40"/>
  <c r="H37" i="40"/>
  <c r="E37" i="40"/>
  <c r="G37" i="40" s="1"/>
  <c r="D37" i="40"/>
  <c r="K36" i="40"/>
  <c r="H36" i="40"/>
  <c r="E36" i="40"/>
  <c r="G36" i="40" s="1"/>
  <c r="D36" i="40"/>
  <c r="K35" i="40"/>
  <c r="H35" i="40"/>
  <c r="E35" i="40"/>
  <c r="G35" i="40" s="1"/>
  <c r="D35" i="40"/>
  <c r="K34" i="40"/>
  <c r="H34" i="40"/>
  <c r="E34" i="40"/>
  <c r="G34" i="40" s="1"/>
  <c r="D34" i="40"/>
  <c r="K33" i="40"/>
  <c r="H33" i="40"/>
  <c r="E33" i="40"/>
  <c r="G33" i="40" s="1"/>
  <c r="D33" i="40"/>
  <c r="K32" i="40"/>
  <c r="H32" i="40"/>
  <c r="E32" i="40"/>
  <c r="G32" i="40" s="1"/>
  <c r="D32" i="40"/>
  <c r="K31" i="40"/>
  <c r="H31" i="40"/>
  <c r="E31" i="40"/>
  <c r="G31" i="40" s="1"/>
  <c r="D31" i="40"/>
  <c r="L30" i="40"/>
  <c r="K29" i="40"/>
  <c r="H29" i="40"/>
  <c r="E29" i="40"/>
  <c r="G29" i="40" s="1"/>
  <c r="D29" i="40"/>
  <c r="K27" i="40"/>
  <c r="H27" i="40"/>
  <c r="N27" i="40" s="1"/>
  <c r="E27" i="40"/>
  <c r="D27" i="40"/>
  <c r="K25" i="40"/>
  <c r="H25" i="40"/>
  <c r="N25" i="40" s="1"/>
  <c r="E25" i="40"/>
  <c r="D25" i="40"/>
  <c r="K24" i="40"/>
  <c r="H24" i="40"/>
  <c r="E24" i="40"/>
  <c r="G24" i="40" s="1"/>
  <c r="D24" i="40"/>
  <c r="K23" i="40"/>
  <c r="H23" i="40"/>
  <c r="E23" i="40"/>
  <c r="G23" i="40" s="1"/>
  <c r="D23" i="40"/>
  <c r="K22" i="40"/>
  <c r="H22" i="40"/>
  <c r="E22" i="40"/>
  <c r="G22" i="40" s="1"/>
  <c r="D22" i="40"/>
  <c r="K21" i="40"/>
  <c r="H21" i="40"/>
  <c r="E21" i="40"/>
  <c r="G21" i="40" s="1"/>
  <c r="K20" i="40"/>
  <c r="H20" i="40"/>
  <c r="E20" i="40"/>
  <c r="G20" i="40" s="1"/>
  <c r="D20" i="40"/>
  <c r="K19" i="40"/>
  <c r="H19" i="40"/>
  <c r="E19" i="40"/>
  <c r="G19" i="40" s="1"/>
  <c r="D19" i="40"/>
  <c r="K18" i="40"/>
  <c r="H18" i="40"/>
  <c r="E18" i="40"/>
  <c r="G18" i="40" s="1"/>
  <c r="D18" i="40"/>
  <c r="K17" i="40"/>
  <c r="H17" i="40"/>
  <c r="E17" i="40"/>
  <c r="G17" i="40" s="1"/>
  <c r="D17" i="40"/>
  <c r="K16" i="40"/>
  <c r="H16" i="40"/>
  <c r="E16" i="40"/>
  <c r="G16" i="40" s="1"/>
  <c r="D16" i="40"/>
  <c r="K15" i="40"/>
  <c r="H15" i="40"/>
  <c r="E15" i="40"/>
  <c r="G15" i="40" s="1"/>
  <c r="D15" i="40"/>
  <c r="K14" i="40"/>
  <c r="H14" i="40"/>
  <c r="E14" i="40"/>
  <c r="G14" i="40" s="1"/>
  <c r="D14" i="40"/>
  <c r="K13" i="40"/>
  <c r="H13" i="40"/>
  <c r="N13" i="40" s="1"/>
  <c r="E13" i="40"/>
  <c r="D13" i="40"/>
  <c r="K12" i="40"/>
  <c r="H12" i="40"/>
  <c r="E12" i="40"/>
  <c r="G12" i="40" s="1"/>
  <c r="D12" i="40"/>
  <c r="K11" i="40"/>
  <c r="H11" i="40"/>
  <c r="N11" i="40" s="1"/>
  <c r="E11" i="40"/>
  <c r="D11" i="40"/>
  <c r="K10" i="40"/>
  <c r="H10" i="40"/>
  <c r="E10" i="40"/>
  <c r="G10" i="40" s="1"/>
  <c r="D10" i="40"/>
  <c r="K9" i="40"/>
  <c r="H9" i="40"/>
  <c r="N9" i="40" s="1"/>
  <c r="E9" i="40"/>
  <c r="D9" i="40"/>
  <c r="K8" i="40"/>
  <c r="H8" i="40"/>
  <c r="E8" i="40"/>
  <c r="G8" i="40" s="1"/>
  <c r="K7" i="40"/>
  <c r="H7" i="40"/>
  <c r="J7" i="40" s="1"/>
  <c r="E7" i="40"/>
  <c r="G7" i="40" s="1"/>
  <c r="L22" i="40" l="1"/>
  <c r="L24" i="40"/>
  <c r="L32" i="40"/>
  <c r="L34" i="40"/>
  <c r="L36" i="40"/>
  <c r="L38" i="40"/>
  <c r="L40" i="40"/>
  <c r="L42" i="40"/>
  <c r="L44" i="40"/>
  <c r="L46" i="40"/>
  <c r="L48" i="40"/>
  <c r="L10" i="40"/>
  <c r="L12" i="40"/>
  <c r="L14" i="40"/>
  <c r="L16" i="40"/>
  <c r="L18" i="40"/>
  <c r="L20" i="40"/>
  <c r="L27" i="40"/>
  <c r="L31" i="40"/>
  <c r="L33" i="40"/>
  <c r="L35" i="40"/>
  <c r="L37" i="40"/>
  <c r="L39" i="40"/>
  <c r="L41" i="40"/>
  <c r="L43" i="40"/>
  <c r="L45" i="40"/>
  <c r="L47" i="40"/>
  <c r="L49" i="40"/>
  <c r="L9" i="40"/>
  <c r="L11" i="40"/>
  <c r="L13" i="40"/>
  <c r="L15" i="40"/>
  <c r="L17" i="40"/>
  <c r="L19" i="40"/>
  <c r="L23" i="40"/>
  <c r="L25" i="40"/>
  <c r="L29" i="40"/>
  <c r="N7" i="40"/>
  <c r="P7" i="40" s="1"/>
  <c r="J8" i="40"/>
  <c r="N8" i="40"/>
  <c r="P8" i="40" s="1"/>
  <c r="J10" i="40"/>
  <c r="N10" i="40"/>
  <c r="P10" i="40" s="1"/>
  <c r="J12" i="40"/>
  <c r="N12" i="40"/>
  <c r="P12" i="40" s="1"/>
  <c r="J14" i="40"/>
  <c r="N14" i="40"/>
  <c r="P14" i="40" s="1"/>
  <c r="J15" i="40"/>
  <c r="N15" i="40"/>
  <c r="P15" i="40" s="1"/>
  <c r="J16" i="40"/>
  <c r="N16" i="40"/>
  <c r="P16" i="40" s="1"/>
  <c r="J17" i="40"/>
  <c r="N17" i="40"/>
  <c r="P17" i="40" s="1"/>
  <c r="J18" i="40"/>
  <c r="N18" i="40"/>
  <c r="P18" i="40" s="1"/>
  <c r="J19" i="40"/>
  <c r="N19" i="40"/>
  <c r="P19" i="40" s="1"/>
  <c r="J20" i="40"/>
  <c r="N20" i="40"/>
  <c r="P20" i="40" s="1"/>
  <c r="J21" i="40"/>
  <c r="N21" i="40"/>
  <c r="P21" i="40" s="1"/>
  <c r="J22" i="40"/>
  <c r="N22" i="40"/>
  <c r="P22" i="40" s="1"/>
  <c r="J23" i="40"/>
  <c r="N23" i="40"/>
  <c r="P23" i="40" s="1"/>
  <c r="J24" i="40"/>
  <c r="N24" i="40"/>
  <c r="P24" i="40" s="1"/>
  <c r="J29" i="40"/>
  <c r="N29" i="40"/>
  <c r="P29" i="40" s="1"/>
  <c r="J31" i="40"/>
  <c r="N31" i="40"/>
  <c r="P31" i="40" s="1"/>
  <c r="J32" i="40"/>
  <c r="N32" i="40"/>
  <c r="P32" i="40" s="1"/>
  <c r="J33" i="40"/>
  <c r="N33" i="40"/>
  <c r="P33" i="40" s="1"/>
  <c r="J34" i="40"/>
  <c r="N34" i="40"/>
  <c r="P34" i="40" s="1"/>
  <c r="J35" i="40"/>
  <c r="N35" i="40"/>
  <c r="P35" i="40" s="1"/>
  <c r="J36" i="40"/>
  <c r="N36" i="40"/>
  <c r="P36" i="40" s="1"/>
  <c r="J37" i="40"/>
  <c r="N37" i="40"/>
  <c r="P37" i="40" s="1"/>
  <c r="J38" i="40"/>
  <c r="N38" i="40"/>
  <c r="P38" i="40" s="1"/>
  <c r="J39" i="40"/>
  <c r="N39" i="40"/>
  <c r="P39" i="40" s="1"/>
  <c r="J40" i="40"/>
  <c r="N40" i="40"/>
  <c r="P40" i="40" s="1"/>
  <c r="J41" i="40"/>
  <c r="N41" i="40"/>
  <c r="P41" i="40" s="1"/>
  <c r="J42" i="40"/>
  <c r="N42" i="40"/>
  <c r="P42" i="40" s="1"/>
  <c r="J43" i="40"/>
  <c r="N43" i="40"/>
  <c r="P43" i="40" s="1"/>
  <c r="J44" i="40"/>
  <c r="N44" i="40"/>
  <c r="P44" i="40" s="1"/>
  <c r="J45" i="40"/>
  <c r="N45" i="40"/>
  <c r="P45" i="40" s="1"/>
  <c r="J46" i="40"/>
  <c r="N46" i="40"/>
  <c r="P46" i="40" s="1"/>
  <c r="J47" i="40"/>
  <c r="N47" i="40"/>
  <c r="P47" i="40" s="1"/>
  <c r="J48" i="40"/>
  <c r="N48" i="40"/>
  <c r="P48" i="40" s="1"/>
  <c r="J49" i="40"/>
  <c r="N49" i="40"/>
  <c r="P49" i="40" s="1"/>
  <c r="G51" i="40"/>
  <c r="A23" i="42"/>
  <c r="H28" i="40"/>
  <c r="J28" i="40" s="1"/>
  <c r="E8" i="33"/>
  <c r="F8" i="33"/>
  <c r="G8" i="33"/>
  <c r="E9" i="33"/>
  <c r="F9" i="33"/>
  <c r="G9" i="33"/>
  <c r="E10" i="33"/>
  <c r="F10" i="33"/>
  <c r="G10" i="33"/>
  <c r="E11" i="33"/>
  <c r="F11" i="33"/>
  <c r="G11" i="33"/>
  <c r="E12" i="33"/>
  <c r="F12" i="33"/>
  <c r="G12" i="33"/>
  <c r="E13" i="33"/>
  <c r="F13" i="33"/>
  <c r="G13" i="33"/>
  <c r="E14" i="33"/>
  <c r="F14" i="33"/>
  <c r="G14" i="33"/>
  <c r="E15" i="33"/>
  <c r="F15" i="33"/>
  <c r="G15" i="33"/>
  <c r="E16" i="33"/>
  <c r="F16" i="33"/>
  <c r="G16" i="33"/>
  <c r="E17" i="33"/>
  <c r="F17" i="33"/>
  <c r="G17" i="33"/>
  <c r="E18" i="33"/>
  <c r="F18" i="33"/>
  <c r="G18" i="33"/>
  <c r="E19" i="33"/>
  <c r="F19" i="33"/>
  <c r="G19" i="33"/>
  <c r="E20" i="33"/>
  <c r="F20" i="33"/>
  <c r="G20" i="33"/>
  <c r="E21" i="33"/>
  <c r="F21" i="33"/>
  <c r="G21" i="33"/>
  <c r="E22" i="33"/>
  <c r="F22" i="33"/>
  <c r="G22" i="33"/>
  <c r="E23" i="33"/>
  <c r="F23" i="33"/>
  <c r="G23" i="33"/>
  <c r="E24" i="33"/>
  <c r="F24" i="33"/>
  <c r="G24" i="33"/>
  <c r="D25" i="33"/>
  <c r="E25" i="33"/>
  <c r="F25" i="33"/>
  <c r="G25" i="33"/>
  <c r="D26" i="33"/>
  <c r="E26" i="33"/>
  <c r="F26" i="33"/>
  <c r="G26" i="33"/>
  <c r="D27" i="33"/>
  <c r="E27" i="33"/>
  <c r="F27" i="33"/>
  <c r="G27" i="33"/>
  <c r="D28" i="33"/>
  <c r="E28" i="33"/>
  <c r="F28" i="33"/>
  <c r="G28" i="33"/>
  <c r="E29" i="33"/>
  <c r="F29" i="33"/>
  <c r="G29" i="33"/>
  <c r="D30" i="33"/>
  <c r="E30" i="33"/>
  <c r="F30" i="33"/>
  <c r="G30" i="33"/>
  <c r="D31" i="33"/>
  <c r="E31" i="33"/>
  <c r="F31" i="33"/>
  <c r="G31" i="33"/>
  <c r="D32" i="33"/>
  <c r="E32" i="33"/>
  <c r="F32" i="33"/>
  <c r="G32" i="33"/>
  <c r="E33" i="33"/>
  <c r="F33" i="33"/>
  <c r="G33" i="33"/>
  <c r="E34" i="33"/>
  <c r="F34" i="33"/>
  <c r="G34" i="33"/>
  <c r="E35" i="33"/>
  <c r="F35" i="33"/>
  <c r="G35" i="33"/>
  <c r="E36" i="33"/>
  <c r="F36" i="33"/>
  <c r="G36" i="33"/>
  <c r="E37" i="33"/>
  <c r="F37" i="33"/>
  <c r="G37" i="33"/>
  <c r="E38" i="33"/>
  <c r="F38" i="33"/>
  <c r="G38" i="33"/>
  <c r="D39" i="33"/>
  <c r="E39" i="33"/>
  <c r="F39" i="33"/>
  <c r="G39" i="33"/>
  <c r="D40" i="33"/>
  <c r="E40" i="33"/>
  <c r="F40" i="33"/>
  <c r="G40" i="33"/>
  <c r="E41" i="33"/>
  <c r="F41" i="33"/>
  <c r="G41" i="33"/>
  <c r="G7" i="33"/>
  <c r="E7" i="33"/>
  <c r="F7" i="33"/>
  <c r="D21" i="40"/>
  <c r="L21" i="40" s="1"/>
  <c r="D8" i="40"/>
  <c r="L8" i="40" s="1"/>
  <c r="D7" i="40"/>
  <c r="L7" i="40" s="1"/>
  <c r="A17" i="42" l="1"/>
  <c r="A2" i="42"/>
  <c r="D2" i="42" s="1"/>
  <c r="N28" i="40"/>
  <c r="P28" i="40" s="1"/>
  <c r="D108" i="33"/>
  <c r="D109" i="33" s="1"/>
  <c r="D110" i="33" s="1"/>
  <c r="H26" i="40"/>
  <c r="D51" i="33"/>
  <c r="D54" i="33"/>
  <c r="C52" i="40"/>
  <c r="D8" i="33"/>
  <c r="D15" i="33"/>
  <c r="D14" i="33"/>
  <c r="D13" i="33"/>
  <c r="D12" i="33"/>
  <c r="D11" i="33"/>
  <c r="D10" i="33"/>
  <c r="D9" i="33"/>
  <c r="D16" i="33"/>
  <c r="D19" i="33"/>
  <c r="D18" i="33"/>
  <c r="D17" i="33"/>
  <c r="D20" i="33"/>
  <c r="D24" i="33"/>
  <c r="D23" i="33"/>
  <c r="D22" i="33"/>
  <c r="D21" i="33"/>
  <c r="D34" i="33"/>
  <c r="H34" i="33" s="1"/>
  <c r="D35" i="33"/>
  <c r="H35" i="33" s="1"/>
  <c r="D36" i="33"/>
  <c r="H36" i="33" s="1"/>
  <c r="D37" i="33"/>
  <c r="H37" i="33" s="1"/>
  <c r="D38" i="33"/>
  <c r="H38" i="33" s="1"/>
  <c r="D33" i="33"/>
  <c r="H33" i="33" s="1"/>
  <c r="D41" i="33"/>
  <c r="H41" i="33" s="1"/>
  <c r="D29" i="33"/>
  <c r="H29" i="33" s="1"/>
  <c r="M25" i="33"/>
  <c r="H26" i="33"/>
  <c r="H27" i="33"/>
  <c r="H25" i="33"/>
  <c r="D7" i="33"/>
  <c r="H7" i="33" s="1"/>
  <c r="D50" i="33"/>
  <c r="D52" i="33"/>
  <c r="D49" i="33"/>
  <c r="D48" i="33"/>
  <c r="D53" i="33"/>
  <c r="D69" i="33"/>
  <c r="D70" i="33"/>
  <c r="D68" i="33"/>
  <c r="D77" i="33"/>
  <c r="D78" i="33" s="1"/>
  <c r="D79" i="33" s="1"/>
  <c r="D115" i="33"/>
  <c r="D116" i="33" s="1"/>
  <c r="D117" i="33" s="1"/>
  <c r="D122" i="33"/>
  <c r="D123" i="33" s="1"/>
  <c r="D124" i="33" s="1"/>
  <c r="D129" i="33"/>
  <c r="D130" i="33" s="1"/>
  <c r="D131" i="33" s="1"/>
  <c r="D136" i="33"/>
  <c r="D144" i="33"/>
  <c r="D145" i="33" s="1"/>
  <c r="D146" i="33" s="1"/>
  <c r="D151" i="33"/>
  <c r="D152" i="33" s="1"/>
  <c r="D153" i="33" s="1"/>
  <c r="D158" i="33"/>
  <c r="D159" i="33" s="1"/>
  <c r="D160" i="33" s="1"/>
  <c r="D165" i="33"/>
  <c r="D168" i="33" s="1"/>
  <c r="D169" i="33" s="1"/>
  <c r="D174" i="33"/>
  <c r="D175" i="33" s="1"/>
  <c r="D176" i="33" s="1"/>
  <c r="D137" i="33"/>
  <c r="D98" i="33"/>
  <c r="D99" i="33" s="1"/>
  <c r="D100" i="33" s="1"/>
  <c r="D61" i="33"/>
  <c r="D62" i="33" s="1"/>
  <c r="D63" i="33" s="1"/>
  <c r="D91" i="33"/>
  <c r="D92" i="33" s="1"/>
  <c r="D93" i="33" s="1"/>
  <c r="H32" i="33"/>
  <c r="H31" i="33"/>
  <c r="H30" i="33"/>
  <c r="A36" i="42" l="1"/>
  <c r="A37" i="42" s="1"/>
  <c r="J26" i="40"/>
  <c r="N26" i="40"/>
  <c r="P26" i="40" s="1"/>
  <c r="M26" i="33"/>
  <c r="D71" i="33"/>
  <c r="D72" i="33" s="1"/>
  <c r="D55" i="33"/>
  <c r="D56" i="33" s="1"/>
  <c r="D138" i="33"/>
  <c r="D139" i="33" s="1"/>
  <c r="H22" i="33"/>
  <c r="H18" i="33"/>
  <c r="H12" i="33"/>
  <c r="H15" i="33"/>
  <c r="H11" i="33"/>
  <c r="H14" i="33"/>
  <c r="H21" i="33"/>
  <c r="H17" i="33"/>
  <c r="H19" i="33"/>
  <c r="H10" i="33"/>
  <c r="H13" i="33"/>
  <c r="H20" i="33"/>
  <c r="H8" i="33"/>
  <c r="H16" i="33"/>
  <c r="H23" i="33"/>
  <c r="H9" i="33"/>
  <c r="H24" i="33"/>
  <c r="D84" i="33"/>
  <c r="D85" i="33" s="1"/>
  <c r="D86" i="33" s="1"/>
  <c r="P56" i="40" l="1"/>
  <c r="P51" i="40"/>
  <c r="J51" i="40"/>
  <c r="J53" i="40" s="1"/>
  <c r="J54" i="40" s="1"/>
  <c r="J56" i="40"/>
  <c r="J58" i="40" s="1"/>
  <c r="J59" i="40" s="1"/>
</calcChain>
</file>

<file path=xl/sharedStrings.xml><?xml version="1.0" encoding="utf-8"?>
<sst xmlns="http://schemas.openxmlformats.org/spreadsheetml/2006/main" count="2233" uniqueCount="250">
  <si>
    <t>Želdaviečių paruošimas miškų sodinimui, želdinių ir žėlinių priežiūra, jaunuolynų ugdymas, griovių šlaitų ir pagriovių, pakelių, kvartalinių ir ribinių linijų priežiūra</t>
  </si>
  <si>
    <t xml:space="preserve">Želdavietės paruošimas miško sodmenų sodinimui cheminiu būdu pašalinant nepageidaujamą augmeniją </t>
  </si>
  <si>
    <t xml:space="preserve">Miško sodmenų sodinimas, želdinių ir žėlinių medelių ir jų liemenų apsauga nuo kanopinių žvėrių bei vabzdžių daromos žalos  </t>
  </si>
  <si>
    <t>Želdinių, žėlinių apsauga nuo kanopinių žvėrių daromos žalos, tveriant vielos tinklo tvorą</t>
  </si>
  <si>
    <t xml:space="preserve">Kitos miškininkystės paslaugos
</t>
  </si>
  <si>
    <t xml:space="preserve">Sodmenų transportavimo paslaugos </t>
  </si>
  <si>
    <t>Sanitarinė miško apsauga</t>
  </si>
  <si>
    <t>Pagamintos medienos purškimas insekticidais</t>
  </si>
  <si>
    <t>Miško atkūrimas ir įveisimas</t>
  </si>
  <si>
    <t>Dirvos paruošimas miško sodmenų sodinimui</t>
  </si>
  <si>
    <t>VĮ Valstybinių miškų urėdijos Anykščių regioninio padalinio informacija apie perkamus miškininkystės paslaugų kiekius 2026 metams</t>
  </si>
  <si>
    <t xml:space="preserve">Eil. </t>
  </si>
  <si>
    <t>Paslaugų grupės ir paslaugų pavadinimai</t>
  </si>
  <si>
    <t>Mato vnt.</t>
  </si>
  <si>
    <t>Preliminarios paslaugų apimtys</t>
  </si>
  <si>
    <t>VISO</t>
  </si>
  <si>
    <t>Vyžuonų girininkija</t>
  </si>
  <si>
    <t>Kavarsko girininkija</t>
  </si>
  <si>
    <t>Kavarsko girininkija II</t>
  </si>
  <si>
    <t>Kavarsko girininkija III</t>
  </si>
  <si>
    <t>Pirkimo objekto dalies numeris (POD)</t>
  </si>
  <si>
    <t>1 POD</t>
  </si>
  <si>
    <t>2 POD</t>
  </si>
  <si>
    <t>3 POD</t>
  </si>
  <si>
    <t>4 POD</t>
  </si>
  <si>
    <t>POD</t>
  </si>
  <si>
    <t>Želdavietės paruošimas miško sodmenų sodinimui šalinant nepageidaujamus medžius, krūmus, žolinę augmeniją</t>
  </si>
  <si>
    <t>ha</t>
  </si>
  <si>
    <t>Medynų ir krūmynų pertvarkymo kirtimai šalinant nepageidaujamus medžius, krūmus, žolinę augmeniją</t>
  </si>
  <si>
    <t>Miško želdinių ir žėlinių  priežiūra šalinant žabus ir žolinę augmeniją</t>
  </si>
  <si>
    <t xml:space="preserve">Jaunuolynų ugdymas ir/ar retinimo kirtimai, negaminant likvidinės medienos </t>
  </si>
  <si>
    <t>Griovių šlaitų ir pagriovių priežiūra</t>
  </si>
  <si>
    <t>Pakelių priežiūra</t>
  </si>
  <si>
    <t>km</t>
  </si>
  <si>
    <t>Kvartalinių ir ribinių linijų priežiūra</t>
  </si>
  <si>
    <t xml:space="preserve">Eur be PVM, (vienerių metų suma) </t>
  </si>
  <si>
    <t>Eur be PVM (vienerių metų suma su sutarties pratęsimu du kartus po 12 mėn. ir galimu paslaugų kiekio padidinimu 30 proc.)</t>
  </si>
  <si>
    <t>2.</t>
  </si>
  <si>
    <t>Želdavietės paruošimas miško sodmenų sodinimui cheminiu būdu pašalinant nepageidaujamą augmeniją</t>
  </si>
  <si>
    <t>3.</t>
  </si>
  <si>
    <t>Dubingių girininkija</t>
  </si>
  <si>
    <t>Mickūnų girininkija</t>
  </si>
  <si>
    <t>5 POD</t>
  </si>
  <si>
    <t>6 POD</t>
  </si>
  <si>
    <t>7 POD</t>
  </si>
  <si>
    <t>8 POD</t>
  </si>
  <si>
    <t>Miško atkūrimas, įveisimas ir atsodinimas (medelių ir krūmų sodinimas)</t>
  </si>
  <si>
    <t>tūkst. vnt.</t>
  </si>
  <si>
    <t xml:space="preserve">Želdinių, žėlinių apsauga nuo kanopinių žvėrių bei vabzdžių daromos žalos </t>
  </si>
  <si>
    <t>Želdinių, žėlinių ir medelių kamienų apsauga nuo kanopinių žvėrių daromos žalos</t>
  </si>
  <si>
    <t>4.</t>
  </si>
  <si>
    <t>Anykščių RP</t>
  </si>
  <si>
    <t>9 POD</t>
  </si>
  <si>
    <t xml:space="preserve">Želdinių, žėlinių apsauga nuo kanopinių žvėrių daromos žalos, tveriant vielos tinklo tvorą </t>
  </si>
  <si>
    <t>m</t>
  </si>
  <si>
    <t>5.</t>
  </si>
  <si>
    <t>Sodmenų transportavimo paslaugos</t>
  </si>
  <si>
    <t>Medienos apdorojimas chemikalais, kai chemikalais apdorojama mediena iki 20 m3 dydžio rietuvė</t>
  </si>
  <si>
    <t>m3</t>
  </si>
  <si>
    <t>Medienos apdorojimas chemikalais, kai chemikalais apdorojama mediena nuo 20 iki 100 m³ dydžio rietuvė</t>
  </si>
  <si>
    <t>Medienos apdorojimas chemikalais, kai chemikalais apdorojama mediena &gt;100 m³ dydžio rietuvė</t>
  </si>
  <si>
    <t>VĮ Valstybinių miškų urėdijos Biržų regioninio padalinio informacija apie perkamus miškininkystės paslaugų kiekius 2026 metams</t>
  </si>
  <si>
    <t>Latvelių girininkija</t>
  </si>
  <si>
    <t>Spalviškių girininkija</t>
  </si>
  <si>
    <t>Būginių girininkija</t>
  </si>
  <si>
    <t>Pasvalio girininkija</t>
  </si>
  <si>
    <t>Kriklinių girininkija</t>
  </si>
  <si>
    <t>10 POD</t>
  </si>
  <si>
    <t>11 POD</t>
  </si>
  <si>
    <t>12 POD</t>
  </si>
  <si>
    <t>13 POD</t>
  </si>
  <si>
    <t>14 POD</t>
  </si>
  <si>
    <t>VĮ Valstybinių miškų urėdijos Druskininkų regioninio padalinio informacija apie perkamus miškininkystės paslaugų kiekius 2026 metams</t>
  </si>
  <si>
    <t>Merkinės girininkija,       Leipalingio girininkija</t>
  </si>
  <si>
    <t>15 POD</t>
  </si>
  <si>
    <t>VĮ Valstybinių miškų urėdijos Dubravos regioninio padalinio informacija apie perkamus miškininkystės paslaugų kiekius 2026 metams</t>
  </si>
  <si>
    <t>Girelės girininkija</t>
  </si>
  <si>
    <t>16 POD</t>
  </si>
  <si>
    <t>VĮ Valstybinių miškų urėdijos Jurbarko regioninio padalinio informacija apie perkamus miškininkystės paslaugų kiekius 2026 metams</t>
  </si>
  <si>
    <t>VĮ Valstybinių miškų urėdijos Ignalinos regioninio padalinio informacija apie perkamus miškininkystės paslaugų kiekius 2026 metams</t>
  </si>
  <si>
    <t>Ignalinos RP</t>
  </si>
  <si>
    <t>17 POD</t>
  </si>
  <si>
    <t>VĮ Valstybinių miškų urėdijos Kazlų Rūda regioninio padalinio informacija apie perkamus miškininkystės paslaugų kiekius 2026 metams</t>
  </si>
  <si>
    <t>Kazlų Rūdos RP</t>
  </si>
  <si>
    <t>18 POD</t>
  </si>
  <si>
    <t>VĮ Valstybinių miškų urėdijos Kretingos regioninio padalinio informacija apie perkamus miškininkystės paslaugų kiekius 2026 metams</t>
  </si>
  <si>
    <t>Kretingos RP - I</t>
  </si>
  <si>
    <t>19 POD</t>
  </si>
  <si>
    <t>Kretingos RP I</t>
  </si>
  <si>
    <t>20 POD</t>
  </si>
  <si>
    <t>21 POD</t>
  </si>
  <si>
    <t>Grūšlaukės girininkija</t>
  </si>
  <si>
    <t>Darbėnų girininkija</t>
  </si>
  <si>
    <t>22 POD</t>
  </si>
  <si>
    <t>23 POD</t>
  </si>
  <si>
    <t>Kretingos RP</t>
  </si>
  <si>
    <t>24 POD</t>
  </si>
  <si>
    <t>VĮ Valstybinių miškų urėdijos Kuršėnų regioninio padalinio informacija apie perkamus miškininkystės paslaugų kiekius 2026 metams</t>
  </si>
  <si>
    <t>Meškuičių, Šiaulių, Gruzdžių girininkijos</t>
  </si>
  <si>
    <t>25 POD</t>
  </si>
  <si>
    <t>Kuršėnų RP</t>
  </si>
  <si>
    <t>26 POD</t>
  </si>
  <si>
    <t>VĮ Valstybinių miškų urėdijos Mažeikių regioninio padalinio informacija apie perkamus miškininkystės paslaugų kiekius 2026 metams</t>
  </si>
  <si>
    <t xml:space="preserve">Papilės girininkija </t>
  </si>
  <si>
    <t>27 POD</t>
  </si>
  <si>
    <t>Mažeikių RP</t>
  </si>
  <si>
    <t>28 POD</t>
  </si>
  <si>
    <t>Papilės girininkija</t>
  </si>
  <si>
    <t>29 POD</t>
  </si>
  <si>
    <t>VĮ Valstybinių miškų urėdijos Nemenčinės regioninio padalinio informacija apie perkamus miškininkystės paslaugų kiekius 2026 metams</t>
  </si>
  <si>
    <t>Nemenčinės g-ja</t>
  </si>
  <si>
    <t>30 POD</t>
  </si>
  <si>
    <t>31 POD</t>
  </si>
  <si>
    <t>Nemenčinės RP</t>
  </si>
  <si>
    <t>32 POD</t>
  </si>
  <si>
    <t>VĮ Valstybinių miškų urėdijos Panevėžio regioninio padalinio informacija apie perkamus miškininkystės paslaugų kiekius 2026 metams</t>
  </si>
  <si>
    <t>Pyvesos girininkja</t>
  </si>
  <si>
    <t>Karsakiškio girininkija</t>
  </si>
  <si>
    <t>33 POD</t>
  </si>
  <si>
    <t>34 POD</t>
  </si>
  <si>
    <t>Pyvesos girininkija</t>
  </si>
  <si>
    <t>Naujamiesčio girininkija</t>
  </si>
  <si>
    <t>35 POD</t>
  </si>
  <si>
    <t>36 POD</t>
  </si>
  <si>
    <t>37 POD</t>
  </si>
  <si>
    <t>VĮ Valstybinių miškų urėdijos Prienų regioninio padalinio informacija apie perkamus miškininkystės paslaugų kiekius 2026 metams</t>
  </si>
  <si>
    <t>VĮ Valstybinių miškų urėdijos Radviliškio regioninio padalinio informacija apie perkamus miškininkystės paslaugų kiekius 2026 metams</t>
  </si>
  <si>
    <t>VĮ Valstybinių miškų urėdijos Raseinių regioninio padalinio informacija apie perkamus miškininkystės paslaugų kiekius 2026 metams</t>
  </si>
  <si>
    <t>Užvenčio girininkija</t>
  </si>
  <si>
    <t>Kražių girininkija</t>
  </si>
  <si>
    <t>38 POD</t>
  </si>
  <si>
    <t>39 POD</t>
  </si>
  <si>
    <t>VĮ Valstybinių miškų urėdijos Rokiškio regioninio padalinio informacija apie perkamus miškininkystės paslaugų kiekius 2026 metams</t>
  </si>
  <si>
    <t>Rokiškio RP</t>
  </si>
  <si>
    <t>40 POD</t>
  </si>
  <si>
    <t>VĮ Valstybinių miškų urėdijos Šakių regioninio padalinio informacija apie perkamus miškininkystės paslaugų kiekius 2026 metams</t>
  </si>
  <si>
    <t>Gerdžių girininkija</t>
  </si>
  <si>
    <t>41 POD</t>
  </si>
  <si>
    <t>Krekenavos girininkija II</t>
  </si>
  <si>
    <t>VĮ Valstybinių miškų urėdijos Šalčininkų regioninio padalinio informacija apie perkamus miškininkystės paslaugų kiekius 2026 metams</t>
  </si>
  <si>
    <t>Rūdninkų girininkija</t>
  </si>
  <si>
    <t>42 POD</t>
  </si>
  <si>
    <t>43 POD</t>
  </si>
  <si>
    <t>Kenos girininkija, Parudaminos girininkija</t>
  </si>
  <si>
    <t>44 POD</t>
  </si>
  <si>
    <t>VĮ Valstybinių miškų urėdijos Šilutės regioninio padalinio informacija apie perkamus miškininkystės paslaugų kiekius 2026 metams</t>
  </si>
  <si>
    <t>VĮ Valstybinių miškų urėdijos Švenčionėlių regioninio padalinio informacija apie perkamus miškininkystės paslaugų kiekius 2026 metams</t>
  </si>
  <si>
    <t>VĮ Valstybinių miškų urėdijos Tauragės regioninio padalinio informacija apie perkamus miškininkystės paslaugų kiekius 2026 metams</t>
  </si>
  <si>
    <t>VĮ Valstybinių miškų urėdijos Telšių regioninio padalinio informacija apie perkamus miškininkystės paslaugų kiekius 2026 metams</t>
  </si>
  <si>
    <t>VĮ Valstybinių miškų urėdijos Trakų regioninio padalinio informacija apie perkamus miškininkystės paslaugų kiekius 2026 metams</t>
  </si>
  <si>
    <t>Aukštadvario girininkija</t>
  </si>
  <si>
    <t>45 POD</t>
  </si>
  <si>
    <t>Trakų RP 1</t>
  </si>
  <si>
    <t>Trakų RP 2</t>
  </si>
  <si>
    <t>46 POD</t>
  </si>
  <si>
    <t>47 POD</t>
  </si>
  <si>
    <t>VĮ Valstybinių miškų urėdijos Ukmergės regioninio padalinio informacija apie perkamus miškininkystės paslaugų kiekius 2026 metams</t>
  </si>
  <si>
    <t>Taujėnų girininkija 1</t>
  </si>
  <si>
    <t>Taujėnų girininkija 2</t>
  </si>
  <si>
    <t>Širvintos girininkija</t>
  </si>
  <si>
    <t>48 POD</t>
  </si>
  <si>
    <t>49 POD</t>
  </si>
  <si>
    <t>50 POD</t>
  </si>
  <si>
    <t>VĮ Valstybinių miškų urėdijos Varėnos regioninio padalinio informacija apie perkamus miškininkystės paslaugų kiekius 2026 metams</t>
  </si>
  <si>
    <t>Zygmantiškių girininkija</t>
  </si>
  <si>
    <t>51 POD</t>
  </si>
  <si>
    <t>VĮ Valstybinių miškų urėdijos informacija apie planuojamus darbus 2026 metais</t>
  </si>
  <si>
    <t>2026 metais planuojami atlikti darbai</t>
  </si>
  <si>
    <t>Rangovais</t>
  </si>
  <si>
    <t>Savais darbininkais</t>
  </si>
  <si>
    <t>Pagal turimas (pratęsiamas) sutartis</t>
  </si>
  <si>
    <t>Planuojama nupirkti rangos paslaugų</t>
  </si>
  <si>
    <t>Darbų grupė</t>
  </si>
  <si>
    <t>Darbų pavadinimas</t>
  </si>
  <si>
    <t>Mato vienetas</t>
  </si>
  <si>
    <t>Bendras darbų kiekis</t>
  </si>
  <si>
    <t xml:space="preserve">Darbų kiekis </t>
  </si>
  <si>
    <t>Paslaugų baziniai įkainiai  - pagal paskutinį pirkimą 2025 m.</t>
  </si>
  <si>
    <t>Planuojamos išlaidos EUR (įskaitant kainų indeksavimą)</t>
  </si>
  <si>
    <t xml:space="preserve">Paslaugų baziniai įkainiai  - pagal paskutinį pirkimą 2025 m. </t>
  </si>
  <si>
    <t xml:space="preserve">Planuojamos išlaidos EUR </t>
  </si>
  <si>
    <t xml:space="preserve">Planuojamas nupirkti paslaugų kiekis + 15 proc. </t>
  </si>
  <si>
    <t>Paslaugų baziniai įkainiai</t>
  </si>
  <si>
    <t>Planuojamos išlaidos EUR, be PVM</t>
  </si>
  <si>
    <t>Želdavietės paruošimas</t>
  </si>
  <si>
    <t>Želdavietės paruošimas miško sodmenų sodinimui iškertant nepageidaujamus medžius, krūmus ir žolinę augmeniją</t>
  </si>
  <si>
    <t xml:space="preserve">Miško atkūrimas (medelių ir krūmų sodinimas) </t>
  </si>
  <si>
    <t xml:space="preserve">Miško sodmenų pasodinimas </t>
  </si>
  <si>
    <t>-</t>
  </si>
  <si>
    <t xml:space="preserve">Miško įveisimas (medelių ir krūmų sodinimas) </t>
  </si>
  <si>
    <t xml:space="preserve">Miško želdinių ar žėlinių atsodinimas </t>
  </si>
  <si>
    <t>Miško želdinių, žėlinių  priežiūra šalinant žabus ir žolinę augmeniją</t>
  </si>
  <si>
    <t xml:space="preserve">Jaunuolynų ugdymas </t>
  </si>
  <si>
    <t>Jaunuolynų ugdymas</t>
  </si>
  <si>
    <t>Želdinių, žėlinių apsauga nuo kanopinių žvėrių daromos žalos</t>
  </si>
  <si>
    <t xml:space="preserve">Želdinių, žėlinių apsauga nuo kanopinių žvėrių daromos žalos (repelentai tepami, purškiami ir kitos priemonės (vilna, lipni juosta ir kt.)) </t>
  </si>
  <si>
    <r>
      <t xml:space="preserve">Želdinių, žėlinių ir medelių </t>
    </r>
    <r>
      <rPr>
        <b/>
        <sz val="9"/>
        <color rgb="FF000000"/>
        <rFont val="Arial"/>
        <family val="2"/>
        <charset val="186"/>
      </rPr>
      <t>kamienų</t>
    </r>
    <r>
      <rPr>
        <sz val="9"/>
        <color rgb="FF000000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</si>
  <si>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tūkst. vnt</t>
  </si>
  <si>
    <t>Kitos miškininkystės paslaugos</t>
  </si>
  <si>
    <t>Retinimai</t>
  </si>
  <si>
    <t>Retinimai (iškertant tik nelikvidinį tūrį)</t>
  </si>
  <si>
    <t>Sanitarinė miškų apsauga</t>
  </si>
  <si>
    <t>%</t>
  </si>
  <si>
    <t>Gamtotvarkos darbai</t>
  </si>
  <si>
    <t xml:space="preserve">Atvirų vietų tvarkymas </t>
  </si>
  <si>
    <t>Atvirų vietų tvarkymas be biomasės išgabenimo</t>
  </si>
  <si>
    <t>Atvirų vietų tvarkymas su biomasės išgabenimu</t>
  </si>
  <si>
    <t>Pelkių augmenijos šalinimas</t>
  </si>
  <si>
    <t>Pelkių augmenijos šalinimas be biomasės išgabenimo</t>
  </si>
  <si>
    <t>Pelkių augmenijos šalinimas su biomasės išgabenimu</t>
  </si>
  <si>
    <t>Invazinių rūšių augalų naikinimas. Mechaniniu-rankiniu būdu</t>
  </si>
  <si>
    <t xml:space="preserve">Sosnovskio barščio naikinimas mechaniniu-rankiniu būdu </t>
  </si>
  <si>
    <t>Didžiosios ir kanadinės rykštenės naikinimas mechaniniu-rankiniu būdu</t>
  </si>
  <si>
    <t>Vėlyvosios ievos naikinimas mechaniniu-rankiniu būdu</t>
  </si>
  <si>
    <t xml:space="preserve">Invazinių rūšių augalų naikinimas, kai darbo pobūdis; be chemijos rankiniu būdu - invazinių medžių kirtimas </t>
  </si>
  <si>
    <t xml:space="preserve">Invazinių rūšių augalų naikinimas, kai darbo pobūdis; be chemijos rankiniu būdu - invazinių medžių ištraukimas </t>
  </si>
  <si>
    <t>Invazinių rūšių augalų naikinimas. Cheminiu būdu</t>
  </si>
  <si>
    <t>Sosnovskio barščio naikinimas cheminiu būdu - purškiant rankiniu purkštuvu</t>
  </si>
  <si>
    <t>Sosnovskio barščio naikinimas cheminiu būdu - purškiant rtraktoriniu purkštuvu</t>
  </si>
  <si>
    <t xml:space="preserve">Veisimosi vietų įrengimas </t>
  </si>
  <si>
    <t>Inkilų kėlimas miegapelėms ir šikšnosparniams</t>
  </si>
  <si>
    <t>darbo h</t>
  </si>
  <si>
    <t>Rekreacinių objektų tvarkymo ir priežiūros paslaugos</t>
  </si>
  <si>
    <t>Biologinės įvairovės palaikymo kirtimai</t>
  </si>
  <si>
    <t>Biologinės įvairovės palaikymo miško kirtimai be biomasės išgabenimo.</t>
  </si>
  <si>
    <t>Biologinės įvairovės palaikymo miško kirtimai Europos Bendrijos svarbos natūraliose buveinėse (be biomasės išgabenimo).</t>
  </si>
  <si>
    <t>Biologinės įvairovės palaikymo miško kirtimai su biomasės išgabenimu.</t>
  </si>
  <si>
    <t>Šiukšlių rinkimo paslaugos</t>
  </si>
  <si>
    <t>val</t>
  </si>
  <si>
    <t>VISO, Eur</t>
  </si>
  <si>
    <t xml:space="preserve">Miškininkystės paslaugų </t>
  </si>
  <si>
    <t>+30 proc.</t>
  </si>
  <si>
    <t>*3 m.</t>
  </si>
  <si>
    <t>su gamtotvarkos darbais</t>
  </si>
  <si>
    <r>
      <t xml:space="preserve">Želdinių, žėlinių ir medelių </t>
    </r>
    <r>
      <rPr>
        <b/>
        <sz val="11"/>
        <color indexed="8"/>
        <rFont val="Arial"/>
        <family val="2"/>
        <charset val="186"/>
      </rPr>
      <t>kamienų</t>
    </r>
    <r>
      <rPr>
        <sz val="11"/>
        <color indexed="8"/>
        <rFont val="Arial"/>
        <family val="2"/>
        <charset val="186"/>
      </rPr>
      <t xml:space="preserve"> apsauga nuo kanopinių žvėrių daromos žalos (individualios apsaugos, kamienų apsauga tepant ar purškiant repelentus, kamienų ind. apsaugos)</t>
    </r>
  </si>
  <si>
    <t>Invazinių rūšių augalų naikinimas</t>
  </si>
  <si>
    <t>Atžalų šalinimas</t>
  </si>
  <si>
    <t>Veisimosi vietų įrengimas</t>
  </si>
  <si>
    <t>1.</t>
  </si>
  <si>
    <t>6.</t>
  </si>
  <si>
    <t>Kvartalinių ir ribinių linijų priežūra</t>
  </si>
  <si>
    <t>7.</t>
  </si>
  <si>
    <t>8.</t>
  </si>
  <si>
    <t>9.</t>
  </si>
  <si>
    <t>10.</t>
  </si>
  <si>
    <t>11.</t>
  </si>
  <si>
    <t>12.</t>
  </si>
  <si>
    <t>Atvirų vietų tvarkymas</t>
  </si>
  <si>
    <t>val.</t>
  </si>
  <si>
    <t>Kretingos RP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</si>
</sst>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0" tint="-0.499984740745262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 tint="0.499984740745262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color theme="1" tint="0.499984740745262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11"/>
      <color theme="1"/>
      <name val="Arial"/>
      <family val="2"/>
      <charset val="1"/>
    </font>
    <font>
      <b/>
      <sz val="9"/>
      <color indexed="8"/>
      <name val="Arial"/>
      <family val="2"/>
      <charset val="186"/>
    </font>
    <font>
      <sz val="9"/>
      <color theme="0" tint="-0.499984740745262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color indexed="8"/>
      <name val="Arial"/>
      <family val="2"/>
      <charset val="186"/>
    </font>
    <font>
      <sz val="9"/>
      <color rgb="FFFF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FF0000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9"/>
      <color theme="1" tint="0.499984740745262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8"/>
      <color rgb="FFFFFFFF"/>
      <name val="Arial"/>
      <family val="2"/>
      <charset val="186"/>
    </font>
    <font>
      <sz val="18"/>
      <color rgb="FF000000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indexed="8"/>
      <name val="Arial"/>
      <family val="2"/>
      <charset val="186"/>
    </font>
    <font>
      <i/>
      <sz val="11"/>
      <color rgb="FFED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0"/>
      <color theme="1"/>
      <name val="Arial"/>
      <family val="2"/>
      <charset val="186"/>
    </font>
    <font>
      <b/>
      <i/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ECD13"/>
        <bgColor indexed="64"/>
      </patternFill>
    </fill>
    <fill>
      <patternFill patternType="solid">
        <fgColor rgb="FFDFED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/>
    <xf numFmtId="2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3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7" fillId="0" borderId="15" xfId="0" applyFont="1" applyBorder="1" applyAlignment="1">
      <alignment horizontal="left" vertical="center" wrapText="1"/>
    </xf>
    <xf numFmtId="2" fontId="10" fillId="0" borderId="0" xfId="0" applyNumberFormat="1" applyFont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0" fontId="18" fillId="2" borderId="0" xfId="0" applyFont="1" applyFill="1"/>
    <xf numFmtId="0" fontId="13" fillId="0" borderId="15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right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6" fillId="0" borderId="15" xfId="0" applyFont="1" applyBorder="1"/>
    <xf numFmtId="0" fontId="16" fillId="0" borderId="31" xfId="0" applyFont="1" applyBorder="1"/>
    <xf numFmtId="0" fontId="11" fillId="0" borderId="3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2" fontId="13" fillId="0" borderId="16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1" fillId="0" borderId="2" xfId="0" applyFont="1" applyBorder="1"/>
    <xf numFmtId="0" fontId="21" fillId="0" borderId="2" xfId="0" applyFont="1" applyBorder="1" applyAlignment="1">
      <alignment wrapText="1"/>
    </xf>
    <xf numFmtId="0" fontId="23" fillId="0" borderId="0" xfId="0" applyFont="1" applyAlignment="1">
      <alignment horizontal="right"/>
    </xf>
    <xf numFmtId="0" fontId="24" fillId="0" borderId="0" xfId="0" applyFont="1"/>
    <xf numFmtId="0" fontId="25" fillId="0" borderId="0" xfId="0" applyFont="1"/>
    <xf numFmtId="164" fontId="23" fillId="0" borderId="0" xfId="0" applyNumberFormat="1" applyFont="1" applyAlignment="1">
      <alignment horizontal="right"/>
    </xf>
    <xf numFmtId="2" fontId="24" fillId="0" borderId="0" xfId="0" applyNumberFormat="1" applyFont="1"/>
    <xf numFmtId="0" fontId="24" fillId="2" borderId="0" xfId="0" applyFont="1" applyFill="1"/>
    <xf numFmtId="2" fontId="24" fillId="2" borderId="0" xfId="0" applyNumberFormat="1" applyFont="1" applyFill="1"/>
    <xf numFmtId="2" fontId="28" fillId="2" borderId="47" xfId="0" applyNumberFormat="1" applyFont="1" applyFill="1" applyBorder="1"/>
    <xf numFmtId="2" fontId="28" fillId="2" borderId="48" xfId="0" applyNumberFormat="1" applyFont="1" applyFill="1" applyBorder="1"/>
    <xf numFmtId="0" fontId="24" fillId="0" borderId="48" xfId="0" applyFont="1" applyBorder="1"/>
    <xf numFmtId="0" fontId="28" fillId="0" borderId="49" xfId="0" applyFont="1" applyBorder="1"/>
    <xf numFmtId="0" fontId="28" fillId="0" borderId="0" xfId="0" applyFont="1"/>
    <xf numFmtId="0" fontId="28" fillId="0" borderId="51" xfId="0" applyFont="1" applyBorder="1"/>
    <xf numFmtId="0" fontId="28" fillId="0" borderId="52" xfId="0" applyFont="1" applyBorder="1"/>
    <xf numFmtId="0" fontId="24" fillId="0" borderId="52" xfId="0" applyFont="1" applyBorder="1"/>
    <xf numFmtId="2" fontId="28" fillId="0" borderId="47" xfId="0" applyNumberFormat="1" applyFont="1" applyBorder="1"/>
    <xf numFmtId="2" fontId="28" fillId="0" borderId="48" xfId="0" applyNumberFormat="1" applyFont="1" applyBorder="1"/>
    <xf numFmtId="0" fontId="28" fillId="0" borderId="48" xfId="0" applyFont="1" applyBorder="1"/>
    <xf numFmtId="0" fontId="24" fillId="0" borderId="49" xfId="0" applyFont="1" applyBorder="1"/>
    <xf numFmtId="164" fontId="28" fillId="0" borderId="0" xfId="0" applyNumberFormat="1" applyFont="1" applyAlignment="1">
      <alignment horizontal="right"/>
    </xf>
    <xf numFmtId="0" fontId="24" fillId="2" borderId="49" xfId="0" applyFont="1" applyFill="1" applyBorder="1"/>
    <xf numFmtId="0" fontId="24" fillId="2" borderId="50" xfId="0" applyFont="1" applyFill="1" applyBorder="1"/>
    <xf numFmtId="2" fontId="24" fillId="2" borderId="50" xfId="0" applyNumberFormat="1" applyFont="1" applyFill="1" applyBorder="1"/>
    <xf numFmtId="0" fontId="24" fillId="0" borderId="51" xfId="0" applyFont="1" applyBorder="1"/>
    <xf numFmtId="0" fontId="24" fillId="0" borderId="53" xfId="0" applyFont="1" applyBorder="1"/>
    <xf numFmtId="164" fontId="31" fillId="0" borderId="0" xfId="0" applyNumberFormat="1" applyFont="1" applyAlignment="1">
      <alignment horizontal="right"/>
    </xf>
    <xf numFmtId="2" fontId="27" fillId="0" borderId="38" xfId="0" applyNumberFormat="1" applyFont="1" applyBorder="1" applyAlignment="1">
      <alignment horizontal="left" vertical="center"/>
    </xf>
    <xf numFmtId="2" fontId="26" fillId="0" borderId="1" xfId="0" applyNumberFormat="1" applyFont="1" applyBorder="1" applyAlignment="1">
      <alignment horizontal="left" vertical="center"/>
    </xf>
    <xf numFmtId="0" fontId="14" fillId="0" borderId="15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0" fillId="0" borderId="16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4" borderId="11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25" fillId="0" borderId="15" xfId="0" applyFont="1" applyBorder="1" applyAlignment="1">
      <alignment vertical="center"/>
    </xf>
    <xf numFmtId="0" fontId="25" fillId="0" borderId="15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/>
    </xf>
    <xf numFmtId="2" fontId="20" fillId="0" borderId="36" xfId="0" applyNumberFormat="1" applyFont="1" applyBorder="1" applyAlignment="1">
      <alignment horizontal="left" vertical="center"/>
    </xf>
    <xf numFmtId="2" fontId="20" fillId="0" borderId="45" xfId="0" applyNumberFormat="1" applyFont="1" applyBorder="1" applyAlignment="1">
      <alignment horizontal="left" vertical="center"/>
    </xf>
    <xf numFmtId="2" fontId="20" fillId="0" borderId="1" xfId="0" applyNumberFormat="1" applyFont="1" applyBorder="1" applyAlignment="1">
      <alignment horizontal="left" vertical="center"/>
    </xf>
    <xf numFmtId="2" fontId="20" fillId="0" borderId="46" xfId="0" applyNumberFormat="1" applyFont="1" applyBorder="1" applyAlignment="1">
      <alignment horizontal="left" vertical="center"/>
    </xf>
    <xf numFmtId="2" fontId="20" fillId="0" borderId="38" xfId="0" applyNumberFormat="1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 wrapText="1"/>
    </xf>
    <xf numFmtId="0" fontId="20" fillId="0" borderId="38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wrapText="1"/>
    </xf>
    <xf numFmtId="2" fontId="20" fillId="0" borderId="5" xfId="0" applyNumberFormat="1" applyFont="1" applyBorder="1" applyAlignment="1">
      <alignment horizontal="left" vertical="center"/>
    </xf>
    <xf numFmtId="2" fontId="20" fillId="0" borderId="15" xfId="0" applyNumberFormat="1" applyFont="1" applyBorder="1" applyAlignment="1">
      <alignment horizontal="left" vertical="center"/>
    </xf>
    <xf numFmtId="2" fontId="20" fillId="0" borderId="17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2" fontId="16" fillId="0" borderId="10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35" fillId="5" borderId="59" xfId="0" applyFont="1" applyFill="1" applyBorder="1" applyAlignment="1">
      <alignment readingOrder="1"/>
    </xf>
    <xf numFmtId="0" fontId="36" fillId="6" borderId="60" xfId="0" applyFont="1" applyFill="1" applyBorder="1" applyAlignment="1">
      <alignment readingOrder="1"/>
    </xf>
    <xf numFmtId="0" fontId="27" fillId="0" borderId="15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2" fillId="0" borderId="2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 wrapText="1"/>
    </xf>
    <xf numFmtId="0" fontId="34" fillId="0" borderId="2" xfId="0" applyFont="1" applyBorder="1" applyAlignment="1">
      <alignment horizontal="center" textRotation="90" wrapText="1"/>
    </xf>
    <xf numFmtId="0" fontId="40" fillId="0" borderId="15" xfId="0" applyFont="1" applyBorder="1" applyAlignment="1">
      <alignment vertical="center" wrapText="1"/>
    </xf>
    <xf numFmtId="0" fontId="42" fillId="0" borderId="15" xfId="0" applyFont="1" applyBorder="1" applyAlignment="1">
      <alignment horizontal="justify" vertical="center" wrapText="1"/>
    </xf>
    <xf numFmtId="0" fontId="43" fillId="0" borderId="15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1" fontId="44" fillId="0" borderId="0" xfId="0" applyNumberFormat="1" applyFont="1"/>
    <xf numFmtId="0" fontId="44" fillId="0" borderId="0" xfId="0" applyFont="1"/>
    <xf numFmtId="0" fontId="45" fillId="0" borderId="0" xfId="0" applyFont="1"/>
    <xf numFmtId="4" fontId="45" fillId="0" borderId="0" xfId="0" applyNumberFormat="1" applyFont="1"/>
    <xf numFmtId="3" fontId="45" fillId="0" borderId="0" xfId="0" applyNumberFormat="1" applyFont="1"/>
    <xf numFmtId="4" fontId="0" fillId="0" borderId="0" xfId="0" applyNumberFormat="1"/>
    <xf numFmtId="0" fontId="20" fillId="0" borderId="4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2" fontId="20" fillId="0" borderId="21" xfId="0" applyNumberFormat="1" applyFont="1" applyBorder="1" applyAlignment="1">
      <alignment horizontal="left" vertical="center"/>
    </xf>
    <xf numFmtId="2" fontId="20" fillId="0" borderId="55" xfId="0" applyNumberFormat="1" applyFont="1" applyBorder="1" applyAlignment="1">
      <alignment horizontal="left" vertical="center"/>
    </xf>
    <xf numFmtId="2" fontId="20" fillId="0" borderId="56" xfId="0" applyNumberFormat="1" applyFont="1" applyBorder="1" applyAlignment="1">
      <alignment horizontal="left" vertical="center"/>
    </xf>
    <xf numFmtId="2" fontId="20" fillId="0" borderId="57" xfId="0" applyNumberFormat="1" applyFont="1" applyBorder="1" applyAlignment="1">
      <alignment horizontal="left" vertical="center"/>
    </xf>
    <xf numFmtId="2" fontId="20" fillId="2" borderId="5" xfId="0" applyNumberFormat="1" applyFont="1" applyFill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2" fontId="20" fillId="0" borderId="35" xfId="0" applyNumberFormat="1" applyFont="1" applyBorder="1" applyAlignment="1">
      <alignment horizontal="left" vertical="center"/>
    </xf>
    <xf numFmtId="2" fontId="20" fillId="0" borderId="19" xfId="0" applyNumberFormat="1" applyFont="1" applyBorder="1" applyAlignment="1">
      <alignment horizontal="left" vertical="center"/>
    </xf>
    <xf numFmtId="2" fontId="20" fillId="0" borderId="54" xfId="0" applyNumberFormat="1" applyFont="1" applyBorder="1" applyAlignment="1">
      <alignment horizontal="left" vertical="center"/>
    </xf>
    <xf numFmtId="2" fontId="20" fillId="0" borderId="39" xfId="0" applyNumberFormat="1" applyFont="1" applyBorder="1" applyAlignment="1">
      <alignment horizontal="left" vertical="center"/>
    </xf>
    <xf numFmtId="2" fontId="20" fillId="2" borderId="17" xfId="0" applyNumberFormat="1" applyFont="1" applyFill="1" applyBorder="1" applyAlignment="1">
      <alignment horizontal="left" vertical="center"/>
    </xf>
    <xf numFmtId="2" fontId="20" fillId="0" borderId="31" xfId="0" applyNumberFormat="1" applyFont="1" applyBorder="1" applyAlignment="1">
      <alignment horizontal="left" vertical="center"/>
    </xf>
    <xf numFmtId="2" fontId="20" fillId="0" borderId="10" xfId="0" applyNumberFormat="1" applyFont="1" applyBorder="1" applyAlignment="1">
      <alignment horizontal="left" vertical="center"/>
    </xf>
    <xf numFmtId="2" fontId="20" fillId="0" borderId="11" xfId="0" applyNumberFormat="1" applyFont="1" applyBorder="1" applyAlignment="1">
      <alignment horizontal="left" vertical="center"/>
    </xf>
    <xf numFmtId="2" fontId="20" fillId="0" borderId="33" xfId="0" applyNumberFormat="1" applyFont="1" applyBorder="1" applyAlignment="1">
      <alignment horizontal="left" vertical="center"/>
    </xf>
    <xf numFmtId="2" fontId="20" fillId="2" borderId="15" xfId="0" applyNumberFormat="1" applyFont="1" applyFill="1" applyBorder="1" applyAlignment="1">
      <alignment horizontal="left" vertical="center"/>
    </xf>
    <xf numFmtId="2" fontId="20" fillId="0" borderId="12" xfId="0" applyNumberFormat="1" applyFont="1" applyBorder="1" applyAlignment="1">
      <alignment horizontal="left" vertical="center"/>
    </xf>
    <xf numFmtId="2" fontId="20" fillId="0" borderId="13" xfId="0" applyNumberFormat="1" applyFont="1" applyBorder="1" applyAlignment="1">
      <alignment horizontal="left" vertical="center"/>
    </xf>
    <xf numFmtId="2" fontId="20" fillId="0" borderId="14" xfId="0" applyNumberFormat="1" applyFont="1" applyBorder="1" applyAlignment="1">
      <alignment horizontal="left" vertical="center"/>
    </xf>
    <xf numFmtId="2" fontId="20" fillId="0" borderId="7" xfId="0" applyNumberFormat="1" applyFont="1" applyBorder="1" applyAlignment="1">
      <alignment horizontal="left" vertical="center"/>
    </xf>
    <xf numFmtId="2" fontId="20" fillId="0" borderId="8" xfId="0" applyNumberFormat="1" applyFont="1" applyBorder="1" applyAlignment="1">
      <alignment horizontal="left" vertical="center"/>
    </xf>
    <xf numFmtId="2" fontId="20" fillId="0" borderId="9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1" fontId="3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3" fillId="0" borderId="2" xfId="0" applyFont="1" applyBorder="1" applyAlignment="1">
      <alignment horizontal="center" vertical="center"/>
    </xf>
    <xf numFmtId="164" fontId="33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8" fillId="0" borderId="0" xfId="0" applyFont="1"/>
    <xf numFmtId="0" fontId="33" fillId="0" borderId="2" xfId="0" applyFont="1" applyBorder="1" applyAlignment="1">
      <alignment horizontal="left" vertical="center" wrapText="1"/>
    </xf>
    <xf numFmtId="3" fontId="33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justify" vertical="center" wrapText="1"/>
    </xf>
    <xf numFmtId="0" fontId="33" fillId="0" borderId="2" xfId="0" applyFont="1" applyBorder="1" applyAlignment="1">
      <alignment horizontal="justify" vertical="center" wrapText="1"/>
    </xf>
    <xf numFmtId="1" fontId="33" fillId="0" borderId="2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164" fontId="33" fillId="0" borderId="2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47" fillId="7" borderId="0" xfId="0" applyFont="1" applyFill="1" applyAlignment="1">
      <alignment horizontal="center"/>
    </xf>
    <xf numFmtId="0" fontId="46" fillId="7" borderId="0" xfId="0" applyFont="1" applyFill="1" applyAlignment="1">
      <alignment horizontal="center" vertical="center"/>
    </xf>
    <xf numFmtId="0" fontId="47" fillId="7" borderId="2" xfId="0" applyFont="1" applyFill="1" applyBorder="1" applyAlignment="1">
      <alignment horizontal="center"/>
    </xf>
    <xf numFmtId="164" fontId="46" fillId="7" borderId="2" xfId="0" applyNumberFormat="1" applyFont="1" applyFill="1" applyBorder="1" applyAlignment="1">
      <alignment horizontal="center" vertical="center"/>
    </xf>
    <xf numFmtId="1" fontId="47" fillId="7" borderId="2" xfId="0" applyNumberFormat="1" applyFont="1" applyFill="1" applyBorder="1" applyAlignment="1">
      <alignment horizontal="center"/>
    </xf>
    <xf numFmtId="3" fontId="47" fillId="7" borderId="2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4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37" fillId="0" borderId="2" xfId="0" applyFont="1" applyBorder="1" applyAlignment="1">
      <alignment horizontal="left" vertical="center" wrapText="1"/>
    </xf>
    <xf numFmtId="2" fontId="38" fillId="0" borderId="0" xfId="0" applyNumberFormat="1" applyFont="1"/>
    <xf numFmtId="0" fontId="37" fillId="0" borderId="0" xfId="0" applyFont="1"/>
    <xf numFmtId="0" fontId="48" fillId="2" borderId="2" xfId="0" applyFont="1" applyFill="1" applyBorder="1" applyAlignment="1">
      <alignment horizontal="center" textRotation="90" wrapText="1"/>
    </xf>
    <xf numFmtId="0" fontId="38" fillId="2" borderId="2" xfId="0" applyFont="1" applyFill="1" applyBorder="1" applyAlignment="1">
      <alignment horizontal="center"/>
    </xf>
    <xf numFmtId="1" fontId="37" fillId="2" borderId="2" xfId="0" applyNumberFormat="1" applyFont="1" applyFill="1" applyBorder="1" applyAlignment="1">
      <alignment horizontal="center" vertical="center"/>
    </xf>
    <xf numFmtId="2" fontId="48" fillId="2" borderId="2" xfId="0" applyNumberFormat="1" applyFont="1" applyFill="1" applyBorder="1" applyAlignment="1">
      <alignment horizontal="center" vertical="center"/>
    </xf>
    <xf numFmtId="0" fontId="34" fillId="8" borderId="2" xfId="0" applyFont="1" applyFill="1" applyBorder="1" applyAlignment="1">
      <alignment horizontal="center" vertical="center" wrapText="1"/>
    </xf>
    <xf numFmtId="0" fontId="34" fillId="8" borderId="2" xfId="0" applyFont="1" applyFill="1" applyBorder="1" applyAlignment="1">
      <alignment horizontal="center" textRotation="90" wrapText="1"/>
    </xf>
    <xf numFmtId="0" fontId="27" fillId="8" borderId="2" xfId="0" applyFont="1" applyFill="1" applyBorder="1" applyAlignment="1">
      <alignment horizontal="center" vertical="center" wrapText="1"/>
    </xf>
    <xf numFmtId="3" fontId="34" fillId="8" borderId="2" xfId="0" applyNumberFormat="1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left"/>
    </xf>
    <xf numFmtId="0" fontId="50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1" fillId="7" borderId="0" xfId="0" applyFont="1" applyFill="1" applyAlignment="1">
      <alignment horizontal="center"/>
    </xf>
    <xf numFmtId="0" fontId="52" fillId="0" borderId="0" xfId="0" applyFont="1" applyAlignment="1">
      <alignment horizontal="left"/>
    </xf>
    <xf numFmtId="0" fontId="53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vertical="center" wrapText="1"/>
    </xf>
    <xf numFmtId="9" fontId="55" fillId="0" borderId="2" xfId="0" applyNumberFormat="1" applyFont="1" applyBorder="1" applyAlignment="1">
      <alignment horizontal="center" textRotation="90" wrapText="1"/>
    </xf>
    <xf numFmtId="0" fontId="56" fillId="0" borderId="2" xfId="0" applyFont="1" applyBorder="1" applyAlignment="1">
      <alignment horizontal="left" vertical="center"/>
    </xf>
    <xf numFmtId="0" fontId="55" fillId="0" borderId="2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2" xfId="0" applyFont="1" applyBorder="1" applyAlignment="1">
      <alignment vertical="center" wrapText="1"/>
    </xf>
    <xf numFmtId="0" fontId="52" fillId="0" borderId="2" xfId="0" applyFont="1" applyBorder="1" applyAlignment="1">
      <alignment horizontal="center" vertical="center"/>
    </xf>
    <xf numFmtId="164" fontId="54" fillId="7" borderId="2" xfId="0" applyNumberFormat="1" applyFont="1" applyFill="1" applyBorder="1" applyAlignment="1">
      <alignment horizontal="center" vertical="center"/>
    </xf>
    <xf numFmtId="0" fontId="58" fillId="0" borderId="2" xfId="0" applyFont="1" applyBorder="1" applyAlignment="1">
      <alignment horizontal="left" vertical="center" wrapText="1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vertical="center" wrapText="1"/>
    </xf>
    <xf numFmtId="0" fontId="57" fillId="0" borderId="2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54" fillId="7" borderId="0" xfId="0" applyFont="1" applyFill="1" applyAlignment="1">
      <alignment horizontal="center" vertical="center"/>
    </xf>
    <xf numFmtId="0" fontId="57" fillId="0" borderId="2" xfId="0" applyFont="1" applyBorder="1" applyAlignment="1">
      <alignment horizontal="center" vertical="center" textRotation="90" wrapText="1"/>
    </xf>
    <xf numFmtId="0" fontId="57" fillId="0" borderId="1" xfId="0" applyFont="1" applyBorder="1" applyAlignment="1">
      <alignment horizontal="center" wrapText="1"/>
    </xf>
    <xf numFmtId="0" fontId="59" fillId="0" borderId="2" xfId="0" applyFont="1" applyBorder="1" applyAlignment="1">
      <alignment horizontal="center" vertical="center" wrapText="1"/>
    </xf>
    <xf numFmtId="0" fontId="59" fillId="0" borderId="2" xfId="0" applyFont="1" applyBorder="1" applyAlignment="1">
      <alignment vertical="center" wrapText="1"/>
    </xf>
    <xf numFmtId="0" fontId="51" fillId="7" borderId="2" xfId="0" applyFont="1" applyFill="1" applyBorder="1" applyAlignment="1">
      <alignment horizontal="center"/>
    </xf>
    <xf numFmtId="0" fontId="59" fillId="0" borderId="0" xfId="0" applyFont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1" fontId="59" fillId="0" borderId="2" xfId="0" applyNumberFormat="1" applyFont="1" applyBorder="1" applyAlignment="1">
      <alignment horizontal="center" vertical="center"/>
    </xf>
    <xf numFmtId="1" fontId="59" fillId="0" borderId="2" xfId="0" applyNumberFormat="1" applyFont="1" applyBorder="1" applyAlignment="1">
      <alignment horizontal="center" vertical="center" wrapText="1"/>
    </xf>
    <xf numFmtId="1" fontId="51" fillId="7" borderId="2" xfId="0" applyNumberFormat="1" applyFont="1" applyFill="1" applyBorder="1" applyAlignment="1">
      <alignment horizontal="center"/>
    </xf>
    <xf numFmtId="0" fontId="59" fillId="0" borderId="2" xfId="0" applyFont="1" applyBorder="1" applyAlignment="1">
      <alignment horizontal="justify" vertical="center" wrapText="1"/>
    </xf>
    <xf numFmtId="0" fontId="55" fillId="0" borderId="2" xfId="0" applyFont="1" applyBorder="1" applyAlignment="1">
      <alignment horizontal="center" textRotation="90" wrapText="1"/>
    </xf>
    <xf numFmtId="1" fontId="52" fillId="0" borderId="2" xfId="0" applyNumberFormat="1" applyFont="1" applyBorder="1" applyAlignment="1">
      <alignment horizontal="center" vertical="center"/>
    </xf>
    <xf numFmtId="0" fontId="59" fillId="0" borderId="0" xfId="0" applyFont="1" applyAlignment="1">
      <alignment horizontal="justify" vertical="center" wrapText="1"/>
    </xf>
    <xf numFmtId="0" fontId="57" fillId="0" borderId="2" xfId="0" applyFont="1" applyBorder="1" applyAlignment="1">
      <alignment horizontal="center" textRotation="90" wrapText="1"/>
    </xf>
    <xf numFmtId="0" fontId="59" fillId="0" borderId="2" xfId="0" applyFont="1" applyBorder="1" applyAlignment="1">
      <alignment horizontal="left" vertical="center" wrapText="1"/>
    </xf>
    <xf numFmtId="3" fontId="59" fillId="0" borderId="2" xfId="0" applyNumberFormat="1" applyFont="1" applyBorder="1" applyAlignment="1">
      <alignment horizontal="center" vertical="center" wrapText="1"/>
    </xf>
    <xf numFmtId="3" fontId="51" fillId="7" borderId="2" xfId="0" applyNumberFormat="1" applyFont="1" applyFill="1" applyBorder="1" applyAlignment="1">
      <alignment horizontal="center"/>
    </xf>
    <xf numFmtId="164" fontId="59" fillId="0" borderId="2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horizontal="center"/>
    </xf>
    <xf numFmtId="9" fontId="56" fillId="0" borderId="2" xfId="0" applyNumberFormat="1" applyFont="1" applyBorder="1" applyAlignment="1">
      <alignment horizontal="center" vertical="center"/>
    </xf>
    <xf numFmtId="164" fontId="59" fillId="0" borderId="2" xfId="0" applyNumberFormat="1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2" fontId="55" fillId="0" borderId="2" xfId="0" applyNumberFormat="1" applyFont="1" applyBorder="1" applyAlignment="1">
      <alignment horizontal="center" vertical="center"/>
    </xf>
    <xf numFmtId="164" fontId="52" fillId="0" borderId="2" xfId="0" applyNumberFormat="1" applyFont="1" applyBorder="1" applyAlignment="1">
      <alignment horizontal="center" vertical="center"/>
    </xf>
    <xf numFmtId="0" fontId="2" fillId="0" borderId="0" xfId="0" applyFont="1"/>
    <xf numFmtId="164" fontId="57" fillId="0" borderId="2" xfId="0" applyNumberFormat="1" applyFont="1" applyBorder="1" applyAlignment="1">
      <alignment horizontal="center" vertical="center"/>
    </xf>
    <xf numFmtId="2" fontId="5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57" fillId="0" borderId="0" xfId="0" applyFont="1" applyAlignment="1">
      <alignment vertical="center" wrapText="1"/>
    </xf>
    <xf numFmtId="0" fontId="57" fillId="0" borderId="0" xfId="0" applyFont="1" applyAlignment="1">
      <alignment horizontal="center" wrapText="1"/>
    </xf>
    <xf numFmtId="0" fontId="57" fillId="0" borderId="0" xfId="0" applyFont="1" applyAlignment="1">
      <alignment horizontal="center" vertical="center"/>
    </xf>
    <xf numFmtId="0" fontId="61" fillId="0" borderId="0" xfId="0" applyFont="1" applyAlignment="1">
      <alignment horizontal="left"/>
    </xf>
    <xf numFmtId="0" fontId="62" fillId="0" borderId="0" xfId="0" applyFont="1" applyAlignment="1">
      <alignment vertical="center"/>
    </xf>
    <xf numFmtId="0" fontId="63" fillId="0" borderId="0" xfId="0" applyFont="1" applyAlignment="1">
      <alignment horizontal="left"/>
    </xf>
    <xf numFmtId="0" fontId="64" fillId="0" borderId="0" xfId="0" applyFont="1"/>
    <xf numFmtId="0" fontId="62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vertical="center" wrapText="1"/>
    </xf>
    <xf numFmtId="0" fontId="65" fillId="0" borderId="2" xfId="0" applyFont="1" applyBorder="1" applyAlignment="1">
      <alignment horizontal="center" textRotation="90" wrapText="1"/>
    </xf>
    <xf numFmtId="0" fontId="64" fillId="0" borderId="2" xfId="0" applyFont="1" applyBorder="1" applyAlignment="1">
      <alignment horizontal="left" vertical="center"/>
    </xf>
    <xf numFmtId="0" fontId="65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vertical="center" wrapText="1"/>
    </xf>
    <xf numFmtId="164" fontId="64" fillId="0" borderId="2" xfId="0" applyNumberFormat="1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3" fillId="0" borderId="2" xfId="0" applyFont="1" applyBorder="1" applyAlignment="1">
      <alignment horizontal="left" vertical="center" wrapText="1"/>
    </xf>
    <xf numFmtId="1" fontId="64" fillId="0" borderId="2" xfId="0" applyNumberFormat="1" applyFont="1" applyBorder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63" fillId="0" borderId="0" xfId="0" applyFont="1" applyAlignment="1">
      <alignment vertical="center" wrapText="1"/>
    </xf>
    <xf numFmtId="0" fontId="65" fillId="0" borderId="2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65" fillId="0" borderId="1" xfId="0" applyFont="1" applyBorder="1" applyAlignment="1">
      <alignment horizontal="center" wrapText="1"/>
    </xf>
    <xf numFmtId="0" fontId="64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 applyAlignment="1">
      <alignment vertical="center" wrapText="1"/>
    </xf>
    <xf numFmtId="0" fontId="63" fillId="0" borderId="0" xfId="0" applyFont="1" applyAlignment="1">
      <alignment horizontal="center"/>
    </xf>
    <xf numFmtId="1" fontId="64" fillId="0" borderId="2" xfId="0" applyNumberFormat="1" applyFont="1" applyBorder="1" applyAlignment="1">
      <alignment horizontal="center" vertical="center" wrapText="1"/>
    </xf>
    <xf numFmtId="0" fontId="64" fillId="0" borderId="2" xfId="0" applyFont="1" applyBorder="1" applyAlignment="1">
      <alignment horizontal="justify" vertical="center" wrapText="1"/>
    </xf>
    <xf numFmtId="2" fontId="65" fillId="0" borderId="2" xfId="0" applyNumberFormat="1" applyFont="1" applyBorder="1" applyAlignment="1">
      <alignment horizontal="center" vertical="center"/>
    </xf>
    <xf numFmtId="0" fontId="64" fillId="0" borderId="0" xfId="0" applyFont="1" applyAlignment="1">
      <alignment horizontal="justify" vertical="center" wrapText="1"/>
    </xf>
    <xf numFmtId="0" fontId="64" fillId="0" borderId="2" xfId="0" applyFont="1" applyBorder="1" applyAlignment="1">
      <alignment horizontal="left" vertical="center" wrapText="1"/>
    </xf>
    <xf numFmtId="3" fontId="64" fillId="0" borderId="2" xfId="0" applyNumberFormat="1" applyFont="1" applyBorder="1" applyAlignment="1">
      <alignment horizontal="center" vertical="center" wrapText="1"/>
    </xf>
    <xf numFmtId="164" fontId="64" fillId="0" borderId="2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vertical="center"/>
    </xf>
    <xf numFmtId="0" fontId="65" fillId="2" borderId="2" xfId="0" applyFont="1" applyFill="1" applyBorder="1" applyAlignment="1">
      <alignment horizontal="center" textRotation="90" wrapText="1"/>
    </xf>
    <xf numFmtId="0" fontId="65" fillId="2" borderId="2" xfId="0" applyFont="1" applyFill="1" applyBorder="1" applyAlignment="1">
      <alignment horizontal="center" vertical="center" wrapText="1"/>
    </xf>
    <xf numFmtId="164" fontId="64" fillId="2" borderId="2" xfId="0" applyNumberFormat="1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center" vertical="center"/>
    </xf>
    <xf numFmtId="1" fontId="65" fillId="0" borderId="2" xfId="0" applyNumberFormat="1" applyFont="1" applyBorder="1" applyAlignment="1">
      <alignment horizontal="center" vertical="center"/>
    </xf>
    <xf numFmtId="0" fontId="65" fillId="0" borderId="0" xfId="0" applyFont="1" applyAlignment="1">
      <alignment vertical="center" wrapText="1"/>
    </xf>
    <xf numFmtId="0" fontId="65" fillId="0" borderId="0" xfId="0" applyFont="1" applyAlignment="1">
      <alignment horizontal="center" wrapText="1"/>
    </xf>
    <xf numFmtId="0" fontId="65" fillId="0" borderId="0" xfId="0" applyFont="1" applyAlignment="1">
      <alignment horizontal="center" vertical="center" wrapText="1"/>
    </xf>
    <xf numFmtId="0" fontId="65" fillId="0" borderId="2" xfId="0" applyFont="1" applyBorder="1" applyAlignment="1">
      <alignment horizontal="center" wrapText="1"/>
    </xf>
    <xf numFmtId="0" fontId="65" fillId="0" borderId="0" xfId="0" applyFont="1" applyAlignment="1">
      <alignment horizontal="center" vertical="center"/>
    </xf>
    <xf numFmtId="2" fontId="65" fillId="2" borderId="2" xfId="0" applyNumberFormat="1" applyFont="1" applyFill="1" applyBorder="1" applyAlignment="1">
      <alignment horizontal="center" vertical="center"/>
    </xf>
    <xf numFmtId="2" fontId="65" fillId="0" borderId="2" xfId="0" applyNumberFormat="1" applyFont="1" applyBorder="1" applyAlignment="1">
      <alignment horizontal="center" vertical="center" wrapText="1"/>
    </xf>
    <xf numFmtId="2" fontId="64" fillId="0" borderId="0" xfId="0" applyNumberFormat="1" applyFont="1"/>
    <xf numFmtId="0" fontId="63" fillId="0" borderId="0" xfId="0" applyFont="1"/>
    <xf numFmtId="0" fontId="64" fillId="0" borderId="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5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/>
    </xf>
    <xf numFmtId="0" fontId="65" fillId="0" borderId="42" xfId="0" applyFont="1" applyBorder="1" applyAlignment="1">
      <alignment horizontal="center" textRotation="90" wrapText="1"/>
    </xf>
    <xf numFmtId="0" fontId="64" fillId="0" borderId="42" xfId="0" applyFont="1" applyBorder="1" applyAlignment="1">
      <alignment horizontal="center"/>
    </xf>
    <xf numFmtId="0" fontId="64" fillId="0" borderId="38" xfId="0" applyFont="1" applyBorder="1" applyAlignment="1">
      <alignment horizontal="center"/>
    </xf>
    <xf numFmtId="0" fontId="62" fillId="0" borderId="0" xfId="0" applyFont="1" applyAlignment="1">
      <alignment vertical="center" wrapText="1"/>
    </xf>
    <xf numFmtId="0" fontId="65" fillId="0" borderId="0" xfId="0" applyFont="1" applyAlignment="1">
      <alignment horizontal="center" textRotation="90" wrapText="1"/>
    </xf>
    <xf numFmtId="1" fontId="64" fillId="0" borderId="0" xfId="0" applyNumberFormat="1" applyFont="1" applyAlignment="1">
      <alignment horizontal="center" vertical="center"/>
    </xf>
    <xf numFmtId="0" fontId="65" fillId="0" borderId="1" xfId="0" applyFont="1" applyBorder="1" applyAlignment="1">
      <alignment horizontal="center" textRotation="90" wrapText="1"/>
    </xf>
    <xf numFmtId="1" fontId="64" fillId="0" borderId="0" xfId="0" applyNumberFormat="1" applyFont="1" applyAlignment="1">
      <alignment horizontal="center" vertical="center" wrapText="1"/>
    </xf>
    <xf numFmtId="0" fontId="66" fillId="0" borderId="0" xfId="0" applyFont="1" applyAlignment="1">
      <alignment horizontal="right"/>
    </xf>
    <xf numFmtId="2" fontId="66" fillId="0" borderId="0" xfId="0" applyNumberFormat="1" applyFont="1" applyAlignment="1">
      <alignment horizontal="right"/>
    </xf>
    <xf numFmtId="2" fontId="1" fillId="0" borderId="0" xfId="0" applyNumberFormat="1" applyFont="1"/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56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vertical="center" wrapText="1"/>
    </xf>
    <xf numFmtId="2" fontId="64" fillId="0" borderId="0" xfId="0" applyNumberFormat="1" applyFont="1" applyAlignment="1">
      <alignment horizontal="left"/>
    </xf>
    <xf numFmtId="0" fontId="60" fillId="0" borderId="2" xfId="0" applyFont="1" applyBorder="1" applyAlignment="1">
      <alignment horizontal="left" vertical="center" wrapText="1"/>
    </xf>
    <xf numFmtId="0" fontId="65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textRotation="90" wrapText="1"/>
    </xf>
    <xf numFmtId="0" fontId="62" fillId="0" borderId="2" xfId="0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textRotation="90" wrapText="1"/>
    </xf>
    <xf numFmtId="0" fontId="40" fillId="0" borderId="15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textRotation="90" wrapText="1"/>
    </xf>
    <xf numFmtId="0" fontId="53" fillId="0" borderId="2" xfId="0" applyFont="1" applyBorder="1" applyAlignment="1">
      <alignment horizontal="center" vertical="center" textRotation="90" wrapText="1"/>
    </xf>
    <xf numFmtId="0" fontId="5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textRotation="90" wrapText="1"/>
    </xf>
    <xf numFmtId="0" fontId="57" fillId="0" borderId="4" xfId="0" applyFont="1" applyBorder="1" applyAlignment="1">
      <alignment horizontal="center" vertical="center" textRotation="90" wrapText="1"/>
    </xf>
    <xf numFmtId="0" fontId="57" fillId="0" borderId="1" xfId="0" applyFont="1" applyBorder="1" applyAlignment="1">
      <alignment horizontal="center" vertical="center" textRotation="90" wrapText="1"/>
    </xf>
    <xf numFmtId="0" fontId="54" fillId="7" borderId="4" xfId="0" applyFont="1" applyFill="1" applyBorder="1" applyAlignment="1">
      <alignment horizontal="center" vertical="center"/>
    </xf>
    <xf numFmtId="0" fontId="54" fillId="7" borderId="5" xfId="0" applyFont="1" applyFill="1" applyBorder="1" applyAlignment="1">
      <alignment horizontal="center" vertical="center"/>
    </xf>
    <xf numFmtId="0" fontId="54" fillId="7" borderId="1" xfId="0" applyFont="1" applyFill="1" applyBorder="1" applyAlignment="1">
      <alignment horizontal="center" vertical="center"/>
    </xf>
    <xf numFmtId="0" fontId="57" fillId="0" borderId="3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42" xfId="0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 textRotation="90" wrapText="1"/>
    </xf>
    <xf numFmtId="0" fontId="65" fillId="0" borderId="1" xfId="0" applyFont="1" applyBorder="1" applyAlignment="1">
      <alignment horizontal="center" vertical="center" textRotation="90" wrapText="1"/>
    </xf>
    <xf numFmtId="0" fontId="65" fillId="0" borderId="3" xfId="0" applyFont="1" applyBorder="1" applyAlignment="1">
      <alignment horizontal="center" vertical="center" wrapText="1"/>
    </xf>
    <xf numFmtId="0" fontId="65" fillId="0" borderId="6" xfId="0" applyFont="1" applyBorder="1" applyAlignment="1">
      <alignment horizontal="center" vertical="center" wrapText="1"/>
    </xf>
    <xf numFmtId="0" fontId="65" fillId="0" borderId="42" xfId="0" applyFont="1" applyBorder="1" applyAlignment="1">
      <alignment horizontal="center" vertical="center" wrapText="1"/>
    </xf>
    <xf numFmtId="0" fontId="64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48" fillId="0" borderId="2" xfId="0" applyFont="1" applyBorder="1" applyAlignment="1">
      <alignment horizontal="center" vertical="center" textRotation="90" wrapText="1"/>
    </xf>
    <xf numFmtId="0" fontId="48" fillId="0" borderId="2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textRotation="90" wrapText="1"/>
    </xf>
    <xf numFmtId="0" fontId="34" fillId="0" borderId="1" xfId="0" applyFont="1" applyBorder="1" applyAlignment="1">
      <alignment horizontal="center" vertical="center" textRotation="90" wrapText="1"/>
    </xf>
    <xf numFmtId="0" fontId="46" fillId="7" borderId="4" xfId="0" applyFont="1" applyFill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/>
    </xf>
    <xf numFmtId="0" fontId="46" fillId="7" borderId="1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textRotation="90" wrapText="1"/>
    </xf>
    <xf numFmtId="0" fontId="32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2" fontId="29" fillId="0" borderId="44" xfId="0" applyNumberFormat="1" applyFont="1" applyBorder="1" applyAlignment="1">
      <alignment horizontal="center" vertical="center" textRotation="180" wrapText="1"/>
    </xf>
    <xf numFmtId="2" fontId="29" fillId="0" borderId="50" xfId="0" applyNumberFormat="1" applyFont="1" applyBorder="1" applyAlignment="1">
      <alignment horizontal="center" vertical="center" textRotation="180" wrapText="1"/>
    </xf>
    <xf numFmtId="2" fontId="29" fillId="0" borderId="53" xfId="0" applyNumberFormat="1" applyFont="1" applyBorder="1" applyAlignment="1">
      <alignment horizontal="center" vertical="center" textRotation="180" wrapText="1"/>
    </xf>
    <xf numFmtId="0" fontId="30" fillId="0" borderId="44" xfId="0" applyFont="1" applyBorder="1" applyAlignment="1">
      <alignment horizontal="center" vertical="center" textRotation="180" wrapText="1"/>
    </xf>
    <xf numFmtId="0" fontId="30" fillId="0" borderId="50" xfId="0" applyFont="1" applyBorder="1" applyAlignment="1">
      <alignment horizontal="center" vertical="center" textRotation="180" wrapText="1"/>
    </xf>
    <xf numFmtId="0" fontId="30" fillId="0" borderId="53" xfId="0" applyFont="1" applyBorder="1" applyAlignment="1">
      <alignment horizontal="center" vertical="center" textRotation="180" wrapText="1"/>
    </xf>
    <xf numFmtId="0" fontId="20" fillId="0" borderId="15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35" xfId="0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EB2D13"/>
      <color rgb="FFFF33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6516-5636-4183-B13F-5CE5BBAE4A32}">
  <sheetPr>
    <tabColor theme="5" tint="0.59999389629810485"/>
  </sheetPr>
  <dimension ref="A1:D37"/>
  <sheetViews>
    <sheetView workbookViewId="0">
      <selection activeCell="H25" sqref="H25"/>
    </sheetView>
  </sheetViews>
  <sheetFormatPr defaultRowHeight="15" x14ac:dyDescent="0.25"/>
  <cols>
    <col min="1" max="1" width="40.85546875" customWidth="1"/>
    <col min="2" max="2" width="18.7109375" style="163" customWidth="1"/>
    <col min="4" max="4" width="11" customWidth="1"/>
  </cols>
  <sheetData>
    <row r="1" spans="1:4" ht="79.5" customHeight="1" x14ac:dyDescent="0.25">
      <c r="A1" s="157" t="s">
        <v>0</v>
      </c>
      <c r="B1" s="163">
        <v>1</v>
      </c>
    </row>
    <row r="2" spans="1:4" x14ac:dyDescent="0.25">
      <c r="A2" s="151" t="e">
        <f>+Anykščių!#REF!+Anykščių!#REF!+Anykščių!#REF!+Anykščių!#REF!+Anykščių!#REF!+Anykščių!#REF!+Anykščių!#REF!+Anykščių!#REF!+Anykščių!#REF!+Anykščių!#REF!+Anykščių!#REF!+Anykščių!#REF!+Anykščių!#REF!+Anykščių!#REF!+Biržų!#REF!+Biržų!#REF!+Biržų!#REF!+Biržų!#REF!+Biržų!#REF!+Biržų!#REF!+Biržų!#REF!+Biržų!#REF!+Biržų!#REF!+Biržų!#REF!+#REF!+#REF!+#REF!+#REF!+#REF!+#REF!+#REF!+#REF!+#REF!+#REF!+#REF!+'Ignalinos  '!#REF!+'Ignalinos  '!#REF!+'Ignalinos  '!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2" s="164">
        <v>4175984.6</v>
      </c>
      <c r="D2" s="166" t="e">
        <f>+B2-A2</f>
        <v>#REF!</v>
      </c>
    </row>
    <row r="5" spans="1:4" x14ac:dyDescent="0.25">
      <c r="A5" s="386" t="s">
        <v>1</v>
      </c>
      <c r="B5" s="163">
        <v>2</v>
      </c>
    </row>
    <row r="6" spans="1:4" x14ac:dyDescent="0.25">
      <c r="A6" s="386"/>
    </row>
    <row r="7" spans="1:4" x14ac:dyDescent="0.25">
      <c r="A7" s="151" t="e">
        <f>+#REF!+#REF!+#REF!+#REF!+#REF!+#REF!</f>
        <v>#REF!</v>
      </c>
      <c r="B7" s="165">
        <v>34743</v>
      </c>
    </row>
    <row r="10" spans="1:4" x14ac:dyDescent="0.25">
      <c r="A10" s="384" t="s">
        <v>2</v>
      </c>
      <c r="B10" s="163">
        <v>3</v>
      </c>
    </row>
    <row r="11" spans="1:4" x14ac:dyDescent="0.25">
      <c r="A11" s="384"/>
    </row>
    <row r="12" spans="1:4" x14ac:dyDescent="0.25">
      <c r="A12" s="151" t="e">
        <f>+Anykščių!#REF!+Anykščių!#REF!+Anykščių!#REF!+Anykščių!#REF!+Anykščių!#REF!+Anykščių!#REF!+Anykščių!#REF!+Biržų!#REF!+Biržų!#REF!+Biržų!#REF!+Biržų!#REF!+Biržų!#REF!+Biržų!#REF!+Biržų!#REF!+#REF!+#REF!+#REF!+#REF!+#REF!+#REF!+#REF!+#REF!+#REF!+#REF!+#REF!+#REF!+'Ignalinos  '!#REF!+'Ignalinos  '!#REF!+'Ignalinos  '!#REF!+'Ignalinos  '!#REF!+'Ignalinos  '!#REF!+'Ignalinos  '!#REF!+'Ignalinos  '!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B12" s="164">
        <v>4182318.02</v>
      </c>
      <c r="D12" s="166" t="e">
        <f>+B12-A12</f>
        <v>#REF!</v>
      </c>
    </row>
    <row r="15" spans="1:4" x14ac:dyDescent="0.25">
      <c r="A15" s="384" t="s">
        <v>3</v>
      </c>
      <c r="B15" s="163">
        <v>4</v>
      </c>
    </row>
    <row r="16" spans="1:4" x14ac:dyDescent="0.25">
      <c r="A16" s="384"/>
    </row>
    <row r="17" spans="1:2" x14ac:dyDescent="0.25">
      <c r="A17" s="151" t="e">
        <f>+Biržų!#REF!+Biržų!#REF!+Biržų!#REF!+#REF!+#REF!+#REF!+'Ignalinos  '!#REF!+#REF!+#REF!+#REF!+#REF!+#REF!+#REF!+#REF!+#REF!+#REF!+#REF!+#REF!+#REF!+#REF!+#REF!+#REF!+#REF!+#REF!+#REF!+#REF!</f>
        <v>#REF!</v>
      </c>
      <c r="B17" s="164">
        <v>288085.7</v>
      </c>
    </row>
    <row r="20" spans="1:2" x14ac:dyDescent="0.25">
      <c r="A20" s="384" t="s">
        <v>4</v>
      </c>
      <c r="B20" s="163">
        <v>5</v>
      </c>
    </row>
    <row r="21" spans="1:2" x14ac:dyDescent="0.25">
      <c r="A21" s="384"/>
    </row>
    <row r="22" spans="1:2" x14ac:dyDescent="0.25">
      <c r="A22" s="158" t="s">
        <v>5</v>
      </c>
    </row>
    <row r="23" spans="1:2" x14ac:dyDescent="0.25">
      <c r="A23" s="151" t="e">
        <f>+Biržų!#REF!+#REF!+#REF!+#REF!+#REF!+#REF!+#REF!+#REF!+#REF!+#REF!+#REF!+#REF!+#REF!</f>
        <v>#REF!</v>
      </c>
      <c r="B23" s="165">
        <v>31650</v>
      </c>
    </row>
    <row r="25" spans="1:2" x14ac:dyDescent="0.25">
      <c r="A25" s="384" t="s">
        <v>6</v>
      </c>
      <c r="B25" s="163">
        <v>6</v>
      </c>
    </row>
    <row r="26" spans="1:2" x14ac:dyDescent="0.25">
      <c r="A26" s="384"/>
    </row>
    <row r="27" spans="1:2" x14ac:dyDescent="0.25">
      <c r="A27" s="159" t="s">
        <v>7</v>
      </c>
    </row>
    <row r="28" spans="1:2" x14ac:dyDescent="0.25">
      <c r="A28" s="151" t="e">
        <f>+#REF!+#REF!+#REF!+#REF!</f>
        <v>#REF!</v>
      </c>
      <c r="B28" s="165">
        <v>52650</v>
      </c>
    </row>
    <row r="30" spans="1:2" x14ac:dyDescent="0.25">
      <c r="A30" s="384" t="s">
        <v>8</v>
      </c>
      <c r="B30" s="163">
        <v>7</v>
      </c>
    </row>
    <row r="31" spans="1:2" x14ac:dyDescent="0.25">
      <c r="A31" s="385"/>
    </row>
    <row r="32" spans="1:2" x14ac:dyDescent="0.25">
      <c r="A32" s="160" t="s">
        <v>9</v>
      </c>
    </row>
    <row r="33" spans="1:2" x14ac:dyDescent="0.25">
      <c r="A33" s="151" t="e">
        <f>+#REF!+#REF!+#REF!</f>
        <v>#REF!</v>
      </c>
      <c r="B33" s="165">
        <v>137200</v>
      </c>
    </row>
    <row r="36" spans="1:2" x14ac:dyDescent="0.25">
      <c r="A36" s="161" t="e">
        <f>(A33+A28+A23+A17+A12+A7+A2)</f>
        <v>#REF!</v>
      </c>
      <c r="B36" s="165">
        <v>8902631</v>
      </c>
    </row>
    <row r="37" spans="1:2" x14ac:dyDescent="0.25">
      <c r="A37" s="162" t="e">
        <f>+A36*3*1.3</f>
        <v>#REF!</v>
      </c>
      <c r="B37" s="164">
        <v>34720263.149999999</v>
      </c>
    </row>
  </sheetData>
  <mergeCells count="6">
    <mergeCell ref="A15:A16"/>
    <mergeCell ref="A20:A21"/>
    <mergeCell ref="A25:A26"/>
    <mergeCell ref="A30:A31"/>
    <mergeCell ref="A5:A6"/>
    <mergeCell ref="A10:A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1FC94-DD82-400C-ACD5-654F8643ED4B}">
  <dimension ref="A1:F35"/>
  <sheetViews>
    <sheetView tabSelected="1" topLeftCell="A7" zoomScale="90" zoomScaleNormal="90" workbookViewId="0">
      <selection activeCell="E10" sqref="E10"/>
    </sheetView>
  </sheetViews>
  <sheetFormatPr defaultColWidth="9.140625" defaultRowHeight="12.75" x14ac:dyDescent="0.2"/>
  <cols>
    <col min="1" max="1" width="6.42578125" style="310" customWidth="1"/>
    <col min="2" max="2" width="72.140625" style="310" customWidth="1"/>
    <col min="3" max="3" width="31.28515625" style="333" customWidth="1"/>
    <col min="4" max="5" width="17.5703125" style="341" customWidth="1"/>
    <col min="6" max="6" width="9.140625" style="310" customWidth="1"/>
    <col min="7" max="16384" width="9.140625" style="310"/>
  </cols>
  <sheetData>
    <row r="1" spans="1:6" x14ac:dyDescent="0.2">
      <c r="A1" s="308" t="s">
        <v>85</v>
      </c>
      <c r="B1" s="309"/>
      <c r="C1" s="309"/>
      <c r="D1" s="343"/>
      <c r="E1" s="343"/>
    </row>
    <row r="2" spans="1:6" ht="26.45" customHeight="1" x14ac:dyDescent="0.2">
      <c r="A2" s="380" t="s">
        <v>37</v>
      </c>
      <c r="B2" s="380" t="s">
        <v>1</v>
      </c>
      <c r="C2" s="383" t="s">
        <v>13</v>
      </c>
      <c r="D2" s="316" t="s">
        <v>14</v>
      </c>
      <c r="E2" s="349"/>
      <c r="F2" s="327"/>
    </row>
    <row r="3" spans="1:6" ht="50.25" customHeight="1" x14ac:dyDescent="0.2">
      <c r="A3" s="380"/>
      <c r="B3" s="380"/>
      <c r="C3" s="383"/>
      <c r="D3" s="344" t="s">
        <v>86</v>
      </c>
      <c r="E3" s="350"/>
    </row>
    <row r="4" spans="1:6" x14ac:dyDescent="0.2">
      <c r="A4" s="380" t="s">
        <v>20</v>
      </c>
      <c r="B4" s="380"/>
      <c r="C4" s="380"/>
      <c r="D4" s="345" t="s">
        <v>87</v>
      </c>
      <c r="E4" s="350"/>
    </row>
    <row r="5" spans="1:6" ht="25.5" x14ac:dyDescent="0.2">
      <c r="A5" s="329">
        <v>8</v>
      </c>
      <c r="B5" s="377" t="s">
        <v>38</v>
      </c>
      <c r="C5" s="329" t="s">
        <v>27</v>
      </c>
      <c r="D5" s="346">
        <v>95</v>
      </c>
      <c r="E5" s="310"/>
    </row>
    <row r="6" spans="1:6" x14ac:dyDescent="0.2">
      <c r="A6" s="331"/>
      <c r="B6" s="332"/>
      <c r="C6" s="317" t="s">
        <v>35</v>
      </c>
      <c r="D6" s="347">
        <f>+D5*116</f>
        <v>11020</v>
      </c>
      <c r="E6" s="353"/>
    </row>
    <row r="7" spans="1:6" ht="51" x14ac:dyDescent="0.2">
      <c r="A7" s="331"/>
      <c r="B7" s="332"/>
      <c r="C7" s="317" t="s">
        <v>36</v>
      </c>
      <c r="D7" s="354">
        <f>+(D6*3)*1.3</f>
        <v>42978</v>
      </c>
      <c r="E7" s="353"/>
    </row>
    <row r="8" spans="1:6" ht="14.25" customHeight="1" x14ac:dyDescent="0.2">
      <c r="D8" s="310"/>
      <c r="E8" s="310"/>
    </row>
    <row r="9" spans="1:6" x14ac:dyDescent="0.2">
      <c r="A9" s="380" t="s">
        <v>39</v>
      </c>
      <c r="B9" s="380" t="s">
        <v>2</v>
      </c>
      <c r="C9" s="383" t="s">
        <v>13</v>
      </c>
      <c r="D9" s="380" t="s">
        <v>14</v>
      </c>
      <c r="E9" s="380"/>
    </row>
    <row r="10" spans="1:6" ht="51" customHeight="1" x14ac:dyDescent="0.2">
      <c r="A10" s="380"/>
      <c r="B10" s="380"/>
      <c r="C10" s="383"/>
      <c r="D10" s="314" t="s">
        <v>88</v>
      </c>
      <c r="E10" s="314" t="s">
        <v>249</v>
      </c>
    </row>
    <row r="11" spans="1:6" x14ac:dyDescent="0.2">
      <c r="A11" s="380" t="s">
        <v>20</v>
      </c>
      <c r="B11" s="380"/>
      <c r="C11" s="380"/>
      <c r="D11" s="328" t="s">
        <v>89</v>
      </c>
      <c r="E11" s="328" t="s">
        <v>90</v>
      </c>
    </row>
    <row r="12" spans="1:6" x14ac:dyDescent="0.2">
      <c r="A12" s="329">
        <v>9</v>
      </c>
      <c r="B12" s="330" t="s">
        <v>46</v>
      </c>
      <c r="C12" s="329" t="s">
        <v>47</v>
      </c>
      <c r="D12" s="322">
        <v>50</v>
      </c>
      <c r="E12" s="322">
        <v>50</v>
      </c>
    </row>
    <row r="13" spans="1:6" x14ac:dyDescent="0.2">
      <c r="A13" s="329">
        <v>10</v>
      </c>
      <c r="B13" s="330" t="s">
        <v>48</v>
      </c>
      <c r="C13" s="329" t="s">
        <v>47</v>
      </c>
      <c r="D13" s="322"/>
      <c r="E13" s="322"/>
    </row>
    <row r="14" spans="1:6" x14ac:dyDescent="0.2">
      <c r="A14" s="329">
        <v>11</v>
      </c>
      <c r="B14" s="335" t="s">
        <v>49</v>
      </c>
      <c r="C14" s="329" t="s">
        <v>47</v>
      </c>
      <c r="D14" s="322"/>
      <c r="E14" s="322"/>
    </row>
    <row r="15" spans="1:6" x14ac:dyDescent="0.2">
      <c r="A15" s="331"/>
      <c r="B15" s="332"/>
      <c r="C15" s="317" t="s">
        <v>35</v>
      </c>
      <c r="D15" s="348">
        <f t="shared" ref="D15:E15" si="0">+(D12*186)+(D13*28)+(D14*407)</f>
        <v>9300</v>
      </c>
      <c r="E15" s="348">
        <f t="shared" si="0"/>
        <v>9300</v>
      </c>
    </row>
    <row r="16" spans="1:6" ht="51" x14ac:dyDescent="0.2">
      <c r="A16" s="331"/>
      <c r="B16" s="332"/>
      <c r="C16" s="317" t="s">
        <v>36</v>
      </c>
      <c r="D16" s="336">
        <f t="shared" ref="D16:E16" si="1">+(D15*3)*1.3</f>
        <v>36270</v>
      </c>
      <c r="E16" s="336">
        <f t="shared" si="1"/>
        <v>36270</v>
      </c>
    </row>
    <row r="17" spans="1:5" ht="14.25" customHeight="1" x14ac:dyDescent="0.2">
      <c r="D17" s="310"/>
      <c r="E17" s="310"/>
    </row>
    <row r="18" spans="1:5" x14ac:dyDescent="0.2">
      <c r="A18" s="380" t="s">
        <v>50</v>
      </c>
      <c r="B18" s="380" t="s">
        <v>3</v>
      </c>
      <c r="C18" s="383" t="s">
        <v>13</v>
      </c>
      <c r="D18" s="380" t="s">
        <v>14</v>
      </c>
      <c r="E18" s="380"/>
    </row>
    <row r="19" spans="1:5" ht="63" customHeight="1" x14ac:dyDescent="0.2">
      <c r="A19" s="380"/>
      <c r="B19" s="380"/>
      <c r="C19" s="383"/>
      <c r="D19" s="314" t="s">
        <v>91</v>
      </c>
      <c r="E19" s="314" t="s">
        <v>92</v>
      </c>
    </row>
    <row r="20" spans="1:5" x14ac:dyDescent="0.2">
      <c r="A20" s="380" t="s">
        <v>20</v>
      </c>
      <c r="B20" s="380"/>
      <c r="C20" s="380"/>
      <c r="D20" s="328" t="s">
        <v>93</v>
      </c>
      <c r="E20" s="328" t="s">
        <v>94</v>
      </c>
    </row>
    <row r="21" spans="1:5" ht="25.5" x14ac:dyDescent="0.2">
      <c r="A21" s="329">
        <v>12</v>
      </c>
      <c r="B21" s="330" t="s">
        <v>53</v>
      </c>
      <c r="C21" s="329" t="s">
        <v>54</v>
      </c>
      <c r="D21" s="322">
        <v>2500</v>
      </c>
      <c r="E21" s="322">
        <v>5000</v>
      </c>
    </row>
    <row r="22" spans="1:5" x14ac:dyDescent="0.2">
      <c r="A22" s="331"/>
      <c r="B22" s="337"/>
      <c r="C22" s="317" t="s">
        <v>35</v>
      </c>
      <c r="D22" s="325">
        <f>+D21*1.93</f>
        <v>4825</v>
      </c>
      <c r="E22" s="325">
        <f t="shared" ref="E22" si="2">+E21*1.93</f>
        <v>9650</v>
      </c>
    </row>
    <row r="23" spans="1:5" ht="51" x14ac:dyDescent="0.2">
      <c r="A23" s="331"/>
      <c r="B23" s="337"/>
      <c r="C23" s="317" t="s">
        <v>36</v>
      </c>
      <c r="D23" s="336">
        <f>+(D22*3)*1.3</f>
        <v>18817.5</v>
      </c>
      <c r="E23" s="336">
        <f t="shared" ref="E23" si="3">+(E22*3)*1.3</f>
        <v>37635</v>
      </c>
    </row>
    <row r="24" spans="1:5" ht="14.25" customHeight="1" x14ac:dyDescent="0.2">
      <c r="D24" s="310"/>
      <c r="E24" s="310"/>
    </row>
    <row r="25" spans="1:5" ht="28.9" customHeight="1" x14ac:dyDescent="0.2">
      <c r="A25" s="380">
        <v>6</v>
      </c>
      <c r="B25" s="380" t="s">
        <v>6</v>
      </c>
      <c r="C25" s="401" t="s">
        <v>13</v>
      </c>
      <c r="D25" s="316" t="s">
        <v>14</v>
      </c>
      <c r="E25" s="349"/>
    </row>
    <row r="26" spans="1:5" ht="42.75" customHeight="1" x14ac:dyDescent="0.2">
      <c r="A26" s="380"/>
      <c r="B26" s="380"/>
      <c r="C26" s="402"/>
      <c r="D26" s="314" t="s">
        <v>95</v>
      </c>
      <c r="E26" s="310"/>
    </row>
    <row r="27" spans="1:5" x14ac:dyDescent="0.2">
      <c r="A27" s="403" t="s">
        <v>20</v>
      </c>
      <c r="B27" s="404"/>
      <c r="C27" s="405"/>
      <c r="D27" s="352" t="s">
        <v>96</v>
      </c>
      <c r="E27" s="350"/>
    </row>
    <row r="28" spans="1:5" ht="25.5" x14ac:dyDescent="0.2">
      <c r="A28" s="329">
        <v>14</v>
      </c>
      <c r="B28" s="338" t="s">
        <v>57</v>
      </c>
      <c r="C28" s="329" t="s">
        <v>58</v>
      </c>
      <c r="D28" s="339">
        <v>500</v>
      </c>
      <c r="E28" s="310"/>
    </row>
    <row r="29" spans="1:5" ht="25.5" hidden="1" x14ac:dyDescent="0.2">
      <c r="A29" s="329">
        <v>15</v>
      </c>
      <c r="B29" s="338" t="s">
        <v>59</v>
      </c>
      <c r="C29" s="329" t="s">
        <v>58</v>
      </c>
      <c r="D29" s="340"/>
      <c r="E29" s="310"/>
    </row>
    <row r="30" spans="1:5" ht="25.5" x14ac:dyDescent="0.2">
      <c r="A30" s="329">
        <v>16</v>
      </c>
      <c r="B30" s="338" t="s">
        <v>60</v>
      </c>
      <c r="C30" s="329" t="s">
        <v>58</v>
      </c>
      <c r="D30" s="329">
        <v>10000</v>
      </c>
      <c r="E30" s="310"/>
    </row>
    <row r="31" spans="1:5" x14ac:dyDescent="0.2">
      <c r="A31" s="331"/>
      <c r="B31" s="337"/>
      <c r="C31" s="329" t="s">
        <v>35</v>
      </c>
      <c r="D31" s="316">
        <f>(D28*2.14)+(D29*1.36)+(D30*0.84)</f>
        <v>9470</v>
      </c>
      <c r="E31" s="351"/>
    </row>
    <row r="32" spans="1:5" ht="51" x14ac:dyDescent="0.2">
      <c r="A32" s="331"/>
      <c r="B32" s="337"/>
      <c r="C32" s="329" t="s">
        <v>36</v>
      </c>
      <c r="D32" s="355">
        <f>+(D31*3)*1.3</f>
        <v>36933</v>
      </c>
      <c r="E32" s="351"/>
    </row>
    <row r="35" spans="4:4" x14ac:dyDescent="0.2">
      <c r="D35" s="378"/>
    </row>
  </sheetData>
  <mergeCells count="18">
    <mergeCell ref="D18:E18"/>
    <mergeCell ref="A20:C20"/>
    <mergeCell ref="A2:A3"/>
    <mergeCell ref="B2:B3"/>
    <mergeCell ref="C2:C3"/>
    <mergeCell ref="A4:C4"/>
    <mergeCell ref="A9:A10"/>
    <mergeCell ref="B9:B10"/>
    <mergeCell ref="C9:C10"/>
    <mergeCell ref="D9:E9"/>
    <mergeCell ref="A11:C11"/>
    <mergeCell ref="A25:A26"/>
    <mergeCell ref="B25:B26"/>
    <mergeCell ref="C25:C26"/>
    <mergeCell ref="A27:C27"/>
    <mergeCell ref="A18:A19"/>
    <mergeCell ref="B18:B19"/>
    <mergeCell ref="C18:C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2D93F-E0A3-41AC-AE19-1F263F1F5686}">
  <dimension ref="A1:D23"/>
  <sheetViews>
    <sheetView topLeftCell="A8" zoomScaleNormal="100" workbookViewId="0">
      <selection activeCell="H15" sqref="H15"/>
    </sheetView>
  </sheetViews>
  <sheetFormatPr defaultColWidth="8.85546875" defaultRowHeight="12.75" x14ac:dyDescent="0.2"/>
  <cols>
    <col min="1" max="1" width="6.140625" style="311" customWidth="1"/>
    <col min="2" max="2" width="74.140625" style="311" customWidth="1"/>
    <col min="3" max="3" width="34.7109375" style="311" customWidth="1"/>
    <col min="4" max="4" width="25.5703125" style="311" customWidth="1"/>
    <col min="5" max="6" width="8.85546875" style="311" customWidth="1"/>
    <col min="7" max="16384" width="8.85546875" style="311"/>
  </cols>
  <sheetData>
    <row r="1" spans="1:4" x14ac:dyDescent="0.2">
      <c r="A1" s="406" t="s">
        <v>97</v>
      </c>
      <c r="B1" s="406"/>
      <c r="C1" s="406"/>
      <c r="D1" s="406"/>
    </row>
    <row r="2" spans="1:4" x14ac:dyDescent="0.2">
      <c r="A2" s="312" t="s">
        <v>11</v>
      </c>
      <c r="B2" s="312" t="s">
        <v>12</v>
      </c>
      <c r="C2" s="381" t="s">
        <v>13</v>
      </c>
      <c r="D2" s="312" t="s">
        <v>14</v>
      </c>
    </row>
    <row r="3" spans="1:4" ht="93" customHeight="1" x14ac:dyDescent="0.2">
      <c r="A3" s="312">
        <v>1</v>
      </c>
      <c r="B3" s="313" t="s">
        <v>0</v>
      </c>
      <c r="C3" s="381"/>
      <c r="D3" s="314" t="s">
        <v>98</v>
      </c>
    </row>
    <row r="4" spans="1:4" x14ac:dyDescent="0.2">
      <c r="A4" s="382" t="s">
        <v>20</v>
      </c>
      <c r="B4" s="382"/>
      <c r="C4" s="382"/>
      <c r="D4" s="316" t="s">
        <v>99</v>
      </c>
    </row>
    <row r="5" spans="1:4" ht="25.5" hidden="1" x14ac:dyDescent="0.2">
      <c r="A5" s="317">
        <v>1</v>
      </c>
      <c r="B5" s="318" t="s">
        <v>26</v>
      </c>
      <c r="C5" s="317" t="s">
        <v>27</v>
      </c>
      <c r="D5" s="319"/>
    </row>
    <row r="6" spans="1:4" ht="25.5" hidden="1" x14ac:dyDescent="0.2">
      <c r="A6" s="317">
        <v>2</v>
      </c>
      <c r="B6" s="321" t="s">
        <v>28</v>
      </c>
      <c r="C6" s="317" t="s">
        <v>27</v>
      </c>
      <c r="D6" s="320"/>
    </row>
    <row r="7" spans="1:4" x14ac:dyDescent="0.2">
      <c r="A7" s="317">
        <v>3</v>
      </c>
      <c r="B7" s="318" t="s">
        <v>29</v>
      </c>
      <c r="C7" s="317" t="s">
        <v>27</v>
      </c>
      <c r="D7" s="322">
        <v>60</v>
      </c>
    </row>
    <row r="8" spans="1:4" x14ac:dyDescent="0.2">
      <c r="A8" s="317">
        <v>4</v>
      </c>
      <c r="B8" s="318" t="s">
        <v>30</v>
      </c>
      <c r="C8" s="317" t="s">
        <v>27</v>
      </c>
      <c r="D8" s="322">
        <v>60</v>
      </c>
    </row>
    <row r="9" spans="1:4" hidden="1" x14ac:dyDescent="0.2">
      <c r="A9" s="317">
        <v>5</v>
      </c>
      <c r="B9" s="318" t="s">
        <v>31</v>
      </c>
      <c r="C9" s="317" t="s">
        <v>27</v>
      </c>
      <c r="D9" s="322"/>
    </row>
    <row r="10" spans="1:4" hidden="1" x14ac:dyDescent="0.2">
      <c r="A10" s="317">
        <v>6</v>
      </c>
      <c r="B10" s="318" t="s">
        <v>32</v>
      </c>
      <c r="C10" s="317" t="s">
        <v>33</v>
      </c>
      <c r="D10" s="322"/>
    </row>
    <row r="11" spans="1:4" x14ac:dyDescent="0.2">
      <c r="A11" s="317">
        <v>7</v>
      </c>
      <c r="B11" s="318" t="s">
        <v>34</v>
      </c>
      <c r="C11" s="317" t="s">
        <v>33</v>
      </c>
      <c r="D11" s="322">
        <v>5</v>
      </c>
    </row>
    <row r="12" spans="1:4" x14ac:dyDescent="0.2">
      <c r="A12" s="323"/>
      <c r="B12" s="324"/>
      <c r="C12" s="317" t="s">
        <v>35</v>
      </c>
      <c r="D12" s="336">
        <f t="shared" ref="D12" si="0">+(D5*314)+(D6*314)+(D7*275)+(D8*312)+(D9*314)+(D10*55)+(D11*132)</f>
        <v>35880</v>
      </c>
    </row>
    <row r="13" spans="1:4" ht="51" x14ac:dyDescent="0.2">
      <c r="A13" s="323"/>
      <c r="B13" s="324"/>
      <c r="C13" s="317" t="s">
        <v>36</v>
      </c>
      <c r="D13" s="336">
        <f t="shared" ref="D13" si="1">+(D12*3)*1.3</f>
        <v>139932</v>
      </c>
    </row>
    <row r="14" spans="1:4" x14ac:dyDescent="0.2">
      <c r="A14" s="310"/>
      <c r="B14" s="310"/>
      <c r="C14" s="333"/>
      <c r="D14" s="310"/>
    </row>
    <row r="15" spans="1:4" x14ac:dyDescent="0.2">
      <c r="A15" s="380" t="s">
        <v>55</v>
      </c>
      <c r="B15" s="380" t="s">
        <v>56</v>
      </c>
      <c r="C15" s="401" t="s">
        <v>13</v>
      </c>
      <c r="D15" s="316" t="s">
        <v>14</v>
      </c>
    </row>
    <row r="16" spans="1:4" ht="41.45" customHeight="1" x14ac:dyDescent="0.2">
      <c r="A16" s="380"/>
      <c r="B16" s="380"/>
      <c r="C16" s="402"/>
      <c r="D16" s="314" t="s">
        <v>100</v>
      </c>
    </row>
    <row r="17" spans="1:4" x14ac:dyDescent="0.2">
      <c r="A17" s="403" t="s">
        <v>20</v>
      </c>
      <c r="B17" s="404"/>
      <c r="C17" s="405"/>
      <c r="D17" s="328" t="s">
        <v>101</v>
      </c>
    </row>
    <row r="18" spans="1:4" x14ac:dyDescent="0.2">
      <c r="A18" s="329">
        <v>13</v>
      </c>
      <c r="B18" s="335" t="s">
        <v>5</v>
      </c>
      <c r="C18" s="329" t="s">
        <v>33</v>
      </c>
      <c r="D18" s="334">
        <v>2200</v>
      </c>
    </row>
    <row r="19" spans="1:4" x14ac:dyDescent="0.2">
      <c r="A19" s="331"/>
      <c r="B19" s="337"/>
      <c r="C19" s="329" t="s">
        <v>35</v>
      </c>
      <c r="D19" s="355">
        <f>+D18*1.57</f>
        <v>3454</v>
      </c>
    </row>
    <row r="20" spans="1:4" ht="51" x14ac:dyDescent="0.2">
      <c r="A20" s="331"/>
      <c r="B20" s="337"/>
      <c r="C20" s="329" t="s">
        <v>36</v>
      </c>
      <c r="D20" s="355">
        <f>+(D19*3)*1.3</f>
        <v>13470.6</v>
      </c>
    </row>
    <row r="23" spans="1:4" x14ac:dyDescent="0.2">
      <c r="D23" s="356"/>
    </row>
  </sheetData>
  <mergeCells count="7">
    <mergeCell ref="A15:A16"/>
    <mergeCell ref="B15:B16"/>
    <mergeCell ref="C15:C16"/>
    <mergeCell ref="A17:C17"/>
    <mergeCell ref="A1:D1"/>
    <mergeCell ref="C2:C3"/>
    <mergeCell ref="A4:C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DB730-991F-49C9-8E2F-88EE833F0E99}">
  <dimension ref="A1:D29"/>
  <sheetViews>
    <sheetView topLeftCell="A15" zoomScaleNormal="100" workbookViewId="0">
      <selection activeCell="F27" sqref="F27"/>
    </sheetView>
  </sheetViews>
  <sheetFormatPr defaultColWidth="9.140625" defaultRowHeight="12.75" x14ac:dyDescent="0.2"/>
  <cols>
    <col min="1" max="1" width="3.5703125" style="311" customWidth="1"/>
    <col min="2" max="2" width="105.85546875" style="311" customWidth="1"/>
    <col min="3" max="3" width="32.7109375" style="311" customWidth="1"/>
    <col min="4" max="4" width="27.5703125" style="311" customWidth="1"/>
    <col min="5" max="16384" width="9.140625" style="311"/>
  </cols>
  <sheetData>
    <row r="1" spans="1:4" x14ac:dyDescent="0.2">
      <c r="A1" s="406" t="s">
        <v>102</v>
      </c>
      <c r="B1" s="406"/>
      <c r="C1" s="406"/>
      <c r="D1" s="406"/>
    </row>
    <row r="2" spans="1:4" x14ac:dyDescent="0.2">
      <c r="A2" s="312" t="s">
        <v>11</v>
      </c>
      <c r="B2" s="312" t="s">
        <v>12</v>
      </c>
      <c r="C2" s="381" t="s">
        <v>13</v>
      </c>
      <c r="D2" s="312" t="s">
        <v>14</v>
      </c>
    </row>
    <row r="3" spans="1:4" ht="59.45" customHeight="1" x14ac:dyDescent="0.2">
      <c r="A3" s="312">
        <v>1</v>
      </c>
      <c r="B3" s="313" t="s">
        <v>0</v>
      </c>
      <c r="C3" s="381"/>
      <c r="D3" s="314" t="s">
        <v>103</v>
      </c>
    </row>
    <row r="4" spans="1:4" x14ac:dyDescent="0.2">
      <c r="A4" s="382" t="s">
        <v>20</v>
      </c>
      <c r="B4" s="382"/>
      <c r="C4" s="382"/>
      <c r="D4" s="316" t="s">
        <v>104</v>
      </c>
    </row>
    <row r="5" spans="1:4" x14ac:dyDescent="0.2">
      <c r="A5" s="317">
        <v>1</v>
      </c>
      <c r="B5" s="318" t="s">
        <v>26</v>
      </c>
      <c r="C5" s="317" t="s">
        <v>27</v>
      </c>
      <c r="D5" s="322">
        <v>2</v>
      </c>
    </row>
    <row r="6" spans="1:4" x14ac:dyDescent="0.2">
      <c r="A6" s="317">
        <v>2</v>
      </c>
      <c r="B6" s="321" t="s">
        <v>28</v>
      </c>
      <c r="C6" s="317" t="s">
        <v>27</v>
      </c>
      <c r="D6" s="320">
        <v>2</v>
      </c>
    </row>
    <row r="7" spans="1:4" x14ac:dyDescent="0.2">
      <c r="A7" s="317">
        <v>3</v>
      </c>
      <c r="B7" s="318" t="s">
        <v>29</v>
      </c>
      <c r="C7" s="317" t="s">
        <v>27</v>
      </c>
      <c r="D7" s="322">
        <v>30</v>
      </c>
    </row>
    <row r="8" spans="1:4" x14ac:dyDescent="0.2">
      <c r="A8" s="317">
        <v>4</v>
      </c>
      <c r="B8" s="318" t="s">
        <v>30</v>
      </c>
      <c r="C8" s="317" t="s">
        <v>27</v>
      </c>
      <c r="D8" s="322">
        <v>10</v>
      </c>
    </row>
    <row r="9" spans="1:4" x14ac:dyDescent="0.2">
      <c r="A9" s="317">
        <v>5</v>
      </c>
      <c r="B9" s="318" t="s">
        <v>31</v>
      </c>
      <c r="C9" s="317" t="s">
        <v>27</v>
      </c>
      <c r="D9" s="322">
        <v>2</v>
      </c>
    </row>
    <row r="10" spans="1:4" x14ac:dyDescent="0.2">
      <c r="A10" s="317">
        <v>6</v>
      </c>
      <c r="B10" s="318" t="s">
        <v>32</v>
      </c>
      <c r="C10" s="317" t="s">
        <v>33</v>
      </c>
      <c r="D10" s="322">
        <v>2</v>
      </c>
    </row>
    <row r="11" spans="1:4" x14ac:dyDescent="0.2">
      <c r="A11" s="317">
        <v>7</v>
      </c>
      <c r="B11" s="318" t="s">
        <v>34</v>
      </c>
      <c r="C11" s="317" t="s">
        <v>33</v>
      </c>
      <c r="D11" s="322">
        <v>3</v>
      </c>
    </row>
    <row r="12" spans="1:4" x14ac:dyDescent="0.2">
      <c r="A12" s="323"/>
      <c r="B12" s="324"/>
      <c r="C12" s="317" t="s">
        <v>35</v>
      </c>
      <c r="D12" s="336">
        <f t="shared" ref="D12" si="0">+(D5*314)+(D6*314)+(D7*275)+(D8*312)+(D9*314)+(D10*55)+(D11*132)</f>
        <v>13760</v>
      </c>
    </row>
    <row r="13" spans="1:4" ht="51" x14ac:dyDescent="0.2">
      <c r="A13" s="323"/>
      <c r="B13" s="324"/>
      <c r="C13" s="317" t="s">
        <v>36</v>
      </c>
      <c r="D13" s="336">
        <f t="shared" ref="D13" si="1">+(D12*3)*1.3</f>
        <v>53664</v>
      </c>
    </row>
    <row r="14" spans="1:4" x14ac:dyDescent="0.2">
      <c r="A14" s="323"/>
      <c r="B14" s="324"/>
      <c r="C14" s="323"/>
      <c r="D14" s="326"/>
    </row>
    <row r="15" spans="1:4" x14ac:dyDescent="0.2">
      <c r="A15" s="380" t="s">
        <v>37</v>
      </c>
      <c r="B15" s="380" t="s">
        <v>1</v>
      </c>
      <c r="C15" s="383" t="s">
        <v>13</v>
      </c>
      <c r="D15" s="316" t="s">
        <v>14</v>
      </c>
    </row>
    <row r="16" spans="1:4" ht="51.6" customHeight="1" x14ac:dyDescent="0.2">
      <c r="A16" s="380"/>
      <c r="B16" s="380"/>
      <c r="C16" s="383"/>
      <c r="D16" s="314" t="s">
        <v>105</v>
      </c>
    </row>
    <row r="17" spans="1:4" x14ac:dyDescent="0.2">
      <c r="A17" s="380" t="s">
        <v>20</v>
      </c>
      <c r="B17" s="380"/>
      <c r="C17" s="380"/>
      <c r="D17" s="316" t="s">
        <v>106</v>
      </c>
    </row>
    <row r="18" spans="1:4" x14ac:dyDescent="0.2">
      <c r="A18" s="329">
        <v>8</v>
      </c>
      <c r="B18" s="330" t="s">
        <v>38</v>
      </c>
      <c r="C18" s="329" t="s">
        <v>27</v>
      </c>
      <c r="D18" s="329">
        <v>152</v>
      </c>
    </row>
    <row r="19" spans="1:4" x14ac:dyDescent="0.2">
      <c r="A19" s="331"/>
      <c r="B19" s="332"/>
      <c r="C19" s="317" t="s">
        <v>35</v>
      </c>
      <c r="D19" s="336">
        <f>+D18*116</f>
        <v>17632</v>
      </c>
    </row>
    <row r="20" spans="1:4" ht="51" x14ac:dyDescent="0.2">
      <c r="A20" s="331"/>
      <c r="B20" s="332"/>
      <c r="C20" s="317" t="s">
        <v>36</v>
      </c>
      <c r="D20" s="336">
        <f>+(D19*3)*1.3</f>
        <v>68764.800000000003</v>
      </c>
    </row>
    <row r="21" spans="1:4" x14ac:dyDescent="0.2">
      <c r="A21" s="310"/>
      <c r="B21" s="310"/>
      <c r="C21" s="333"/>
      <c r="D21" s="310"/>
    </row>
    <row r="22" spans="1:4" x14ac:dyDescent="0.2">
      <c r="A22" s="380" t="s">
        <v>39</v>
      </c>
      <c r="B22" s="380" t="s">
        <v>2</v>
      </c>
      <c r="C22" s="383" t="s">
        <v>13</v>
      </c>
      <c r="D22" s="316" t="s">
        <v>14</v>
      </c>
    </row>
    <row r="23" spans="1:4" ht="48.6" customHeight="1" x14ac:dyDescent="0.2">
      <c r="A23" s="380"/>
      <c r="B23" s="380"/>
      <c r="C23" s="383"/>
      <c r="D23" s="314" t="s">
        <v>107</v>
      </c>
    </row>
    <row r="24" spans="1:4" x14ac:dyDescent="0.2">
      <c r="A24" s="380" t="s">
        <v>20</v>
      </c>
      <c r="B24" s="380"/>
      <c r="C24" s="380"/>
      <c r="D24" s="316" t="s">
        <v>108</v>
      </c>
    </row>
    <row r="25" spans="1:4" hidden="1" x14ac:dyDescent="0.2">
      <c r="A25" s="329">
        <v>9</v>
      </c>
      <c r="B25" s="330" t="s">
        <v>46</v>
      </c>
      <c r="C25" s="329" t="s">
        <v>47</v>
      </c>
      <c r="D25" s="315"/>
    </row>
    <row r="26" spans="1:4" x14ac:dyDescent="0.2">
      <c r="A26" s="329">
        <v>10</v>
      </c>
      <c r="B26" s="330" t="s">
        <v>48</v>
      </c>
      <c r="C26" s="329" t="s">
        <v>47</v>
      </c>
      <c r="D26" s="320">
        <v>245</v>
      </c>
    </row>
    <row r="27" spans="1:4" x14ac:dyDescent="0.2">
      <c r="A27" s="329">
        <v>11</v>
      </c>
      <c r="B27" s="335" t="s">
        <v>49</v>
      </c>
      <c r="C27" s="329" t="s">
        <v>47</v>
      </c>
      <c r="D27" s="320">
        <v>18</v>
      </c>
    </row>
    <row r="28" spans="1:4" x14ac:dyDescent="0.2">
      <c r="A28" s="331"/>
      <c r="B28" s="332"/>
      <c r="C28" s="317" t="s">
        <v>35</v>
      </c>
      <c r="D28" s="336">
        <f t="shared" ref="D28" si="2">+(D25*186)+(D26*28)+(D27*407)</f>
        <v>14186</v>
      </c>
    </row>
    <row r="29" spans="1:4" ht="51" x14ac:dyDescent="0.2">
      <c r="A29" s="331"/>
      <c r="B29" s="332"/>
      <c r="C29" s="317" t="s">
        <v>36</v>
      </c>
      <c r="D29" s="336">
        <f t="shared" ref="D29" si="3">+(D28*3)*1.3</f>
        <v>55325.4</v>
      </c>
    </row>
  </sheetData>
  <mergeCells count="11">
    <mergeCell ref="A1:D1"/>
    <mergeCell ref="C2:C3"/>
    <mergeCell ref="A4:C4"/>
    <mergeCell ref="A22:A23"/>
    <mergeCell ref="B22:B23"/>
    <mergeCell ref="C22:C23"/>
    <mergeCell ref="A24:C24"/>
    <mergeCell ref="A15:A16"/>
    <mergeCell ref="B15:B16"/>
    <mergeCell ref="C15:C16"/>
    <mergeCell ref="A17:C1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598B-A42B-45D4-BE48-ADD96B828C1D}">
  <dimension ref="A1:D30"/>
  <sheetViews>
    <sheetView topLeftCell="A15" zoomScaleNormal="100" workbookViewId="0">
      <selection activeCell="C24" sqref="C24:C25"/>
    </sheetView>
  </sheetViews>
  <sheetFormatPr defaultColWidth="48.28515625" defaultRowHeight="12.75" x14ac:dyDescent="0.2"/>
  <cols>
    <col min="1" max="1" width="10.28515625" style="357" customWidth="1"/>
    <col min="2" max="2" width="112.85546875" style="357" customWidth="1"/>
    <col min="3" max="3" width="39.5703125" style="357" customWidth="1"/>
    <col min="4" max="4" width="24" style="357" customWidth="1"/>
    <col min="5" max="5" width="48.28515625" style="357" customWidth="1"/>
    <col min="6" max="16384" width="48.28515625" style="357"/>
  </cols>
  <sheetData>
    <row r="1" spans="1:4" x14ac:dyDescent="0.2">
      <c r="A1" s="406" t="s">
        <v>109</v>
      </c>
      <c r="B1" s="406"/>
      <c r="C1" s="406"/>
      <c r="D1" s="311"/>
    </row>
    <row r="2" spans="1:4" ht="25.5" x14ac:dyDescent="0.2">
      <c r="A2" s="312" t="s">
        <v>11</v>
      </c>
      <c r="B2" s="312" t="s">
        <v>12</v>
      </c>
      <c r="C2" s="381" t="s">
        <v>13</v>
      </c>
      <c r="D2" s="312" t="s">
        <v>14</v>
      </c>
    </row>
    <row r="3" spans="1:4" ht="55.15" customHeight="1" x14ac:dyDescent="0.2">
      <c r="A3" s="312">
        <v>1</v>
      </c>
      <c r="B3" s="313" t="s">
        <v>0</v>
      </c>
      <c r="C3" s="381"/>
      <c r="D3" s="314" t="s">
        <v>110</v>
      </c>
    </row>
    <row r="4" spans="1:4" x14ac:dyDescent="0.2">
      <c r="A4" s="382" t="s">
        <v>20</v>
      </c>
      <c r="B4" s="382"/>
      <c r="C4" s="382"/>
      <c r="D4" s="316" t="s">
        <v>111</v>
      </c>
    </row>
    <row r="5" spans="1:4" hidden="1" x14ac:dyDescent="0.2">
      <c r="A5" s="317">
        <v>1</v>
      </c>
      <c r="B5" s="318" t="s">
        <v>26</v>
      </c>
      <c r="C5" s="317" t="s">
        <v>27</v>
      </c>
      <c r="D5" s="358"/>
    </row>
    <row r="6" spans="1:4" hidden="1" x14ac:dyDescent="0.2">
      <c r="A6" s="317">
        <v>2</v>
      </c>
      <c r="B6" s="321" t="s">
        <v>28</v>
      </c>
      <c r="C6" s="317" t="s">
        <v>27</v>
      </c>
      <c r="D6" s="358"/>
    </row>
    <row r="7" spans="1:4" hidden="1" x14ac:dyDescent="0.2">
      <c r="A7" s="317">
        <v>3</v>
      </c>
      <c r="B7" s="318" t="s">
        <v>29</v>
      </c>
      <c r="C7" s="317" t="s">
        <v>27</v>
      </c>
      <c r="D7" s="358"/>
    </row>
    <row r="8" spans="1:4" x14ac:dyDescent="0.2">
      <c r="A8" s="317">
        <v>4</v>
      </c>
      <c r="B8" s="318" t="s">
        <v>30</v>
      </c>
      <c r="C8" s="317" t="s">
        <v>27</v>
      </c>
      <c r="D8" s="358">
        <v>22</v>
      </c>
    </row>
    <row r="9" spans="1:4" hidden="1" x14ac:dyDescent="0.2">
      <c r="A9" s="317">
        <v>5</v>
      </c>
      <c r="B9" s="318" t="s">
        <v>31</v>
      </c>
      <c r="C9" s="317" t="s">
        <v>27</v>
      </c>
      <c r="D9" s="358"/>
    </row>
    <row r="10" spans="1:4" hidden="1" x14ac:dyDescent="0.2">
      <c r="A10" s="317">
        <v>6</v>
      </c>
      <c r="B10" s="318" t="s">
        <v>32</v>
      </c>
      <c r="C10" s="317" t="s">
        <v>33</v>
      </c>
      <c r="D10" s="358"/>
    </row>
    <row r="11" spans="1:4" hidden="1" x14ac:dyDescent="0.2">
      <c r="A11" s="317">
        <v>7</v>
      </c>
      <c r="B11" s="318" t="s">
        <v>34</v>
      </c>
      <c r="C11" s="317" t="s">
        <v>33</v>
      </c>
      <c r="D11" s="322"/>
    </row>
    <row r="12" spans="1:4" x14ac:dyDescent="0.2">
      <c r="A12" s="323"/>
      <c r="B12" s="324"/>
      <c r="C12" s="317" t="s">
        <v>35</v>
      </c>
      <c r="D12" s="336">
        <f t="shared" ref="D12" si="0">(D5*314)+(D6*314)+(D7*275)+(D8*312)+(D9*314)+(D10*55)+(D11*132)</f>
        <v>6864</v>
      </c>
    </row>
    <row r="13" spans="1:4" ht="38.25" x14ac:dyDescent="0.2">
      <c r="A13" s="323"/>
      <c r="B13" s="324"/>
      <c r="C13" s="317" t="s">
        <v>36</v>
      </c>
      <c r="D13" s="336">
        <f t="shared" ref="D13" si="1">+(D12*3)*1.3</f>
        <v>26769.600000000002</v>
      </c>
    </row>
    <row r="14" spans="1:4" x14ac:dyDescent="0.2">
      <c r="A14" s="310"/>
      <c r="B14" s="310"/>
      <c r="C14" s="333"/>
      <c r="D14" s="310"/>
    </row>
    <row r="15" spans="1:4" ht="25.5" x14ac:dyDescent="0.2">
      <c r="A15" s="380" t="s">
        <v>39</v>
      </c>
      <c r="B15" s="380" t="s">
        <v>2</v>
      </c>
      <c r="C15" s="383" t="s">
        <v>13</v>
      </c>
      <c r="D15" s="316" t="s">
        <v>14</v>
      </c>
    </row>
    <row r="16" spans="1:4" ht="62.45" customHeight="1" x14ac:dyDescent="0.2">
      <c r="A16" s="380"/>
      <c r="B16" s="380"/>
      <c r="C16" s="383"/>
      <c r="D16" s="314" t="s">
        <v>110</v>
      </c>
    </row>
    <row r="17" spans="1:4" x14ac:dyDescent="0.2">
      <c r="A17" s="380" t="s">
        <v>20</v>
      </c>
      <c r="B17" s="380"/>
      <c r="C17" s="380"/>
      <c r="D17" s="316" t="s">
        <v>112</v>
      </c>
    </row>
    <row r="18" spans="1:4" hidden="1" x14ac:dyDescent="0.2">
      <c r="A18" s="329">
        <v>9</v>
      </c>
      <c r="B18" s="330" t="s">
        <v>46</v>
      </c>
      <c r="C18" s="329" t="s">
        <v>47</v>
      </c>
      <c r="D18" s="315"/>
    </row>
    <row r="19" spans="1:4" x14ac:dyDescent="0.2">
      <c r="A19" s="329">
        <v>10</v>
      </c>
      <c r="B19" s="377" t="s">
        <v>48</v>
      </c>
      <c r="C19" s="329" t="s">
        <v>47</v>
      </c>
      <c r="D19" s="320">
        <v>100</v>
      </c>
    </row>
    <row r="20" spans="1:4" hidden="1" x14ac:dyDescent="0.2">
      <c r="A20" s="329">
        <v>11</v>
      </c>
      <c r="B20" s="335" t="s">
        <v>49</v>
      </c>
      <c r="C20" s="329" t="s">
        <v>47</v>
      </c>
      <c r="D20" s="320"/>
    </row>
    <row r="21" spans="1:4" x14ac:dyDescent="0.2">
      <c r="A21" s="331"/>
      <c r="B21" s="332"/>
      <c r="C21" s="317" t="s">
        <v>35</v>
      </c>
      <c r="D21" s="336">
        <f t="shared" ref="D21" si="2">+(D18*186)+(D19*28)+(D20*407)</f>
        <v>2800</v>
      </c>
    </row>
    <row r="22" spans="1:4" ht="38.25" x14ac:dyDescent="0.2">
      <c r="A22" s="331"/>
      <c r="B22" s="332"/>
      <c r="C22" s="317" t="s">
        <v>36</v>
      </c>
      <c r="D22" s="336">
        <f t="shared" ref="D22" si="3">+(D21*3)*1.3</f>
        <v>10920</v>
      </c>
    </row>
    <row r="23" spans="1:4" x14ac:dyDescent="0.2">
      <c r="A23" s="310"/>
      <c r="B23" s="310"/>
      <c r="C23" s="333"/>
      <c r="D23" s="310"/>
    </row>
    <row r="24" spans="1:4" ht="25.5" x14ac:dyDescent="0.2">
      <c r="A24" s="380" t="s">
        <v>50</v>
      </c>
      <c r="B24" s="380" t="s">
        <v>3</v>
      </c>
      <c r="C24" s="383" t="s">
        <v>13</v>
      </c>
      <c r="D24" s="316" t="s">
        <v>14</v>
      </c>
    </row>
    <row r="25" spans="1:4" ht="58.15" customHeight="1" x14ac:dyDescent="0.2">
      <c r="A25" s="380"/>
      <c r="B25" s="380"/>
      <c r="C25" s="383"/>
      <c r="D25" s="314" t="s">
        <v>113</v>
      </c>
    </row>
    <row r="26" spans="1:4" x14ac:dyDescent="0.2">
      <c r="A26" s="380" t="s">
        <v>20</v>
      </c>
      <c r="B26" s="380"/>
      <c r="C26" s="380"/>
      <c r="D26" s="316" t="s">
        <v>114</v>
      </c>
    </row>
    <row r="27" spans="1:4" x14ac:dyDescent="0.2">
      <c r="A27" s="329">
        <v>12</v>
      </c>
      <c r="B27" s="377" t="s">
        <v>53</v>
      </c>
      <c r="C27" s="329" t="s">
        <v>54</v>
      </c>
      <c r="D27" s="359">
        <v>18800</v>
      </c>
    </row>
    <row r="28" spans="1:4" x14ac:dyDescent="0.2">
      <c r="A28" s="331"/>
      <c r="B28" s="337"/>
      <c r="C28" s="317" t="s">
        <v>35</v>
      </c>
      <c r="D28" s="360">
        <f>+D27*1.93</f>
        <v>36284</v>
      </c>
    </row>
    <row r="29" spans="1:4" ht="38.25" x14ac:dyDescent="0.2">
      <c r="A29" s="331"/>
      <c r="B29" s="337"/>
      <c r="C29" s="317" t="s">
        <v>36</v>
      </c>
      <c r="D29" s="361">
        <f t="shared" ref="D29" si="4">+(D28*3)*1.3</f>
        <v>141507.6</v>
      </c>
    </row>
    <row r="30" spans="1:4" x14ac:dyDescent="0.2">
      <c r="A30" s="310"/>
      <c r="B30" s="310"/>
      <c r="C30" s="333"/>
      <c r="D30" s="310"/>
    </row>
  </sheetData>
  <mergeCells count="11">
    <mergeCell ref="A1:C1"/>
    <mergeCell ref="C2:C3"/>
    <mergeCell ref="A4:C4"/>
    <mergeCell ref="A24:A25"/>
    <mergeCell ref="B24:B25"/>
    <mergeCell ref="C24:C25"/>
    <mergeCell ref="A26:C26"/>
    <mergeCell ref="A15:A16"/>
    <mergeCell ref="B15:B16"/>
    <mergeCell ref="C15:C16"/>
    <mergeCell ref="A17:C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1B4D-8A8C-469E-ABA9-13DEAAB8B584}">
  <dimension ref="A1:F22"/>
  <sheetViews>
    <sheetView topLeftCell="A13" zoomScaleNormal="100" workbookViewId="0">
      <selection activeCell="D26" sqref="D26"/>
    </sheetView>
  </sheetViews>
  <sheetFormatPr defaultColWidth="9.140625" defaultRowHeight="12.75" x14ac:dyDescent="0.2"/>
  <cols>
    <col min="1" max="1" width="9.140625" style="357"/>
    <col min="2" max="2" width="109.42578125" style="357" bestFit="1" customWidth="1"/>
    <col min="3" max="3" width="18" style="357" bestFit="1" customWidth="1"/>
    <col min="4" max="5" width="14" style="357" customWidth="1"/>
    <col min="6" max="6" width="9.5703125" style="357" bestFit="1" customWidth="1"/>
    <col min="7" max="7" width="9.140625" style="357" customWidth="1"/>
    <col min="8" max="16384" width="9.140625" style="357"/>
  </cols>
  <sheetData>
    <row r="1" spans="1:6" s="311" customFormat="1" x14ac:dyDescent="0.2">
      <c r="A1" s="406" t="s">
        <v>115</v>
      </c>
      <c r="B1" s="406"/>
      <c r="C1" s="406"/>
      <c r="D1" s="406"/>
      <c r="E1" s="406"/>
    </row>
    <row r="2" spans="1:6" ht="13.9" customHeight="1" x14ac:dyDescent="0.2">
      <c r="A2" s="312" t="s">
        <v>11</v>
      </c>
      <c r="B2" s="312" t="s">
        <v>12</v>
      </c>
      <c r="C2" s="381" t="s">
        <v>13</v>
      </c>
      <c r="D2" s="382" t="s">
        <v>14</v>
      </c>
      <c r="E2" s="382"/>
      <c r="F2" s="366"/>
    </row>
    <row r="3" spans="1:6" ht="52.9" customHeight="1" x14ac:dyDescent="0.2">
      <c r="A3" s="312">
        <v>1</v>
      </c>
      <c r="B3" s="313" t="s">
        <v>0</v>
      </c>
      <c r="C3" s="381"/>
      <c r="D3" s="314" t="s">
        <v>116</v>
      </c>
      <c r="E3" s="314" t="s">
        <v>117</v>
      </c>
      <c r="F3" s="367"/>
    </row>
    <row r="4" spans="1:6" x14ac:dyDescent="0.2">
      <c r="A4" s="382" t="s">
        <v>20</v>
      </c>
      <c r="B4" s="382"/>
      <c r="C4" s="382"/>
      <c r="D4" s="352" t="s">
        <v>118</v>
      </c>
      <c r="E4" s="352" t="s">
        <v>119</v>
      </c>
      <c r="F4" s="351"/>
    </row>
    <row r="5" spans="1:6" x14ac:dyDescent="0.2">
      <c r="A5" s="317">
        <v>1</v>
      </c>
      <c r="B5" s="318" t="s">
        <v>26</v>
      </c>
      <c r="C5" s="317" t="s">
        <v>27</v>
      </c>
      <c r="D5" s="358">
        <v>5</v>
      </c>
      <c r="E5" s="358">
        <v>5</v>
      </c>
      <c r="F5" s="326"/>
    </row>
    <row r="6" spans="1:6" x14ac:dyDescent="0.2">
      <c r="A6" s="317">
        <v>2</v>
      </c>
      <c r="B6" s="379" t="s">
        <v>28</v>
      </c>
      <c r="C6" s="317" t="s">
        <v>27</v>
      </c>
      <c r="D6" s="358">
        <v>1</v>
      </c>
      <c r="E6" s="358"/>
      <c r="F6" s="326"/>
    </row>
    <row r="7" spans="1:6" x14ac:dyDescent="0.2">
      <c r="A7" s="317">
        <v>3</v>
      </c>
      <c r="B7" s="318" t="s">
        <v>29</v>
      </c>
      <c r="C7" s="317" t="s">
        <v>27</v>
      </c>
      <c r="D7" s="358">
        <v>80</v>
      </c>
      <c r="E7" s="358">
        <v>40</v>
      </c>
      <c r="F7" s="368"/>
    </row>
    <row r="8" spans="1:6" x14ac:dyDescent="0.2">
      <c r="A8" s="317">
        <v>4</v>
      </c>
      <c r="B8" s="318" t="s">
        <v>30</v>
      </c>
      <c r="C8" s="317" t="s">
        <v>27</v>
      </c>
      <c r="D8" s="358">
        <v>40</v>
      </c>
      <c r="E8" s="358">
        <v>30</v>
      </c>
      <c r="F8" s="368"/>
    </row>
    <row r="9" spans="1:6" x14ac:dyDescent="0.2">
      <c r="A9" s="317">
        <v>5</v>
      </c>
      <c r="B9" s="318" t="s">
        <v>31</v>
      </c>
      <c r="C9" s="317" t="s">
        <v>27</v>
      </c>
      <c r="D9" s="358">
        <v>1</v>
      </c>
      <c r="E9" s="358">
        <v>1</v>
      </c>
      <c r="F9" s="368"/>
    </row>
    <row r="10" spans="1:6" x14ac:dyDescent="0.2">
      <c r="A10" s="317">
        <v>6</v>
      </c>
      <c r="B10" s="318" t="s">
        <v>32</v>
      </c>
      <c r="C10" s="317" t="s">
        <v>33</v>
      </c>
      <c r="D10" s="358">
        <v>1</v>
      </c>
      <c r="E10" s="358">
        <v>1</v>
      </c>
      <c r="F10" s="368"/>
    </row>
    <row r="11" spans="1:6" x14ac:dyDescent="0.2">
      <c r="A11" s="317">
        <v>7</v>
      </c>
      <c r="B11" s="318" t="s">
        <v>34</v>
      </c>
      <c r="C11" s="317" t="s">
        <v>33</v>
      </c>
      <c r="D11" s="358">
        <v>10</v>
      </c>
      <c r="E11" s="358">
        <v>5</v>
      </c>
      <c r="F11" s="368"/>
    </row>
    <row r="12" spans="1:6" ht="25.5" x14ac:dyDescent="0.2">
      <c r="A12" s="323"/>
      <c r="B12" s="324"/>
      <c r="C12" s="317" t="s">
        <v>35</v>
      </c>
      <c r="D12" s="336">
        <f t="shared" ref="D12:E12" si="0">(D5*314)+(D6*314)+(D7*275)+(D8*312)+(D9*314)+(D10*55)+(D11*132)</f>
        <v>38053</v>
      </c>
      <c r="E12" s="336">
        <f t="shared" si="0"/>
        <v>22959</v>
      </c>
      <c r="F12" s="353"/>
    </row>
    <row r="13" spans="1:6" ht="89.25" x14ac:dyDescent="0.2">
      <c r="A13" s="323"/>
      <c r="B13" s="324"/>
      <c r="C13" s="317" t="s">
        <v>36</v>
      </c>
      <c r="D13" s="336">
        <f t="shared" ref="D13:E13" si="1">+(D12*3)*1.3</f>
        <v>148406.70000000001</v>
      </c>
      <c r="E13" s="336">
        <f t="shared" si="1"/>
        <v>89540.1</v>
      </c>
      <c r="F13" s="353"/>
    </row>
    <row r="14" spans="1:6" x14ac:dyDescent="0.2">
      <c r="A14" s="310"/>
      <c r="B14" s="310"/>
      <c r="C14" s="333"/>
      <c r="D14" s="310"/>
      <c r="E14" s="310"/>
      <c r="F14" s="310"/>
    </row>
    <row r="15" spans="1:6" x14ac:dyDescent="0.2">
      <c r="A15" s="380" t="s">
        <v>39</v>
      </c>
      <c r="B15" s="380" t="s">
        <v>2</v>
      </c>
      <c r="C15" s="383" t="s">
        <v>13</v>
      </c>
      <c r="D15" s="380" t="s">
        <v>14</v>
      </c>
      <c r="E15" s="380"/>
      <c r="F15" s="380"/>
    </row>
    <row r="16" spans="1:6" ht="54" x14ac:dyDescent="0.2">
      <c r="A16" s="380"/>
      <c r="B16" s="380"/>
      <c r="C16" s="383"/>
      <c r="D16" s="314" t="s">
        <v>120</v>
      </c>
      <c r="E16" s="363" t="s">
        <v>117</v>
      </c>
      <c r="F16" s="314" t="s">
        <v>121</v>
      </c>
    </row>
    <row r="17" spans="1:6" x14ac:dyDescent="0.2">
      <c r="A17" s="380" t="s">
        <v>20</v>
      </c>
      <c r="B17" s="380"/>
      <c r="C17" s="380"/>
      <c r="D17" s="328" t="s">
        <v>122</v>
      </c>
      <c r="E17" s="328" t="s">
        <v>123</v>
      </c>
      <c r="F17" s="328" t="s">
        <v>124</v>
      </c>
    </row>
    <row r="18" spans="1:6" x14ac:dyDescent="0.2">
      <c r="A18" s="329">
        <v>9</v>
      </c>
      <c r="B18" s="330" t="s">
        <v>46</v>
      </c>
      <c r="C18" s="329" t="s">
        <v>47</v>
      </c>
      <c r="D18" s="358">
        <v>90</v>
      </c>
      <c r="E18" s="364">
        <v>170</v>
      </c>
      <c r="F18" s="358">
        <v>150</v>
      </c>
    </row>
    <row r="19" spans="1:6" x14ac:dyDescent="0.2">
      <c r="A19" s="329">
        <v>10</v>
      </c>
      <c r="B19" s="330" t="s">
        <v>48</v>
      </c>
      <c r="C19" s="329" t="s">
        <v>47</v>
      </c>
      <c r="D19" s="362">
        <v>200</v>
      </c>
      <c r="E19" s="365">
        <v>200</v>
      </c>
      <c r="F19" s="362">
        <v>20</v>
      </c>
    </row>
    <row r="20" spans="1:6" x14ac:dyDescent="0.2">
      <c r="A20" s="329">
        <v>11</v>
      </c>
      <c r="B20" s="335" t="s">
        <v>49</v>
      </c>
      <c r="C20" s="329" t="s">
        <v>47</v>
      </c>
      <c r="D20" s="362">
        <v>10</v>
      </c>
      <c r="E20" s="365">
        <v>11</v>
      </c>
      <c r="F20" s="362">
        <v>2</v>
      </c>
    </row>
    <row r="21" spans="1:6" ht="25.5" x14ac:dyDescent="0.2">
      <c r="A21" s="331"/>
      <c r="B21" s="332"/>
      <c r="C21" s="317" t="s">
        <v>35</v>
      </c>
      <c r="D21" s="325">
        <f>+(D18*186)+(D19*28)+(D20*407)</f>
        <v>26410</v>
      </c>
      <c r="E21" s="325">
        <f t="shared" ref="E21:F21" si="2">+(E18*186)+(E19*28)+(E20*407)</f>
        <v>41697</v>
      </c>
      <c r="F21" s="325">
        <f t="shared" si="2"/>
        <v>29274</v>
      </c>
    </row>
    <row r="22" spans="1:6" ht="89.25" x14ac:dyDescent="0.2">
      <c r="A22" s="331"/>
      <c r="B22" s="332"/>
      <c r="C22" s="317" t="s">
        <v>36</v>
      </c>
      <c r="D22" s="336">
        <f>+(D21*3)*1.3</f>
        <v>102999</v>
      </c>
      <c r="E22" s="336">
        <f t="shared" ref="E22:F22" si="3">+(E21*3)*1.3</f>
        <v>162618.30000000002</v>
      </c>
      <c r="F22" s="336">
        <f t="shared" si="3"/>
        <v>114168.6</v>
      </c>
    </row>
  </sheetData>
  <mergeCells count="9">
    <mergeCell ref="A17:C17"/>
    <mergeCell ref="A1:E1"/>
    <mergeCell ref="C2:C3"/>
    <mergeCell ref="A4:C4"/>
    <mergeCell ref="D2:E2"/>
    <mergeCell ref="A15:A16"/>
    <mergeCell ref="B15:B16"/>
    <mergeCell ref="C15:C16"/>
    <mergeCell ref="D15:F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448F-F2D9-4719-BBBD-D3D67CF8AC5D}">
  <sheetPr>
    <tabColor rgb="FFFFC000"/>
  </sheetPr>
  <dimension ref="A1:M52"/>
  <sheetViews>
    <sheetView topLeftCell="A45" workbookViewId="0">
      <selection activeCell="C63" sqref="C63"/>
    </sheetView>
  </sheetViews>
  <sheetFormatPr defaultColWidth="9.140625" defaultRowHeight="15" x14ac:dyDescent="0.25"/>
  <cols>
    <col min="1" max="1" width="9.140625" style="298"/>
    <col min="2" max="2" width="65.28515625" style="298" customWidth="1"/>
    <col min="3" max="3" width="36.85546875" style="298" customWidth="1"/>
    <col min="4" max="16384" width="9.140625" style="298"/>
  </cols>
  <sheetData>
    <row r="1" spans="1:13" x14ac:dyDescent="0.25">
      <c r="A1" s="250" t="s">
        <v>125</v>
      </c>
      <c r="B1" s="251"/>
      <c r="C1" s="251"/>
      <c r="D1" s="251"/>
      <c r="E1" s="251"/>
      <c r="F1" s="251"/>
      <c r="G1" s="301"/>
      <c r="H1" s="301"/>
      <c r="I1" s="301"/>
      <c r="J1" s="301"/>
      <c r="K1" s="301"/>
      <c r="L1" s="301"/>
      <c r="M1" s="253"/>
    </row>
    <row r="2" spans="1:13" x14ac:dyDescent="0.25">
      <c r="A2" s="255" t="s">
        <v>11</v>
      </c>
      <c r="B2" s="255" t="s">
        <v>12</v>
      </c>
      <c r="C2" s="389" t="s">
        <v>13</v>
      </c>
      <c r="D2" s="390" t="s">
        <v>14</v>
      </c>
      <c r="E2" s="390"/>
      <c r="F2" s="390"/>
      <c r="G2" s="390"/>
      <c r="H2" s="390"/>
      <c r="I2" s="390"/>
      <c r="J2" s="390"/>
      <c r="K2" s="390"/>
      <c r="L2" s="390"/>
      <c r="M2" s="395" t="s">
        <v>15</v>
      </c>
    </row>
    <row r="3" spans="1:13" ht="24" x14ac:dyDescent="0.25">
      <c r="A3" s="255">
        <v>1</v>
      </c>
      <c r="B3" s="256" t="s">
        <v>0</v>
      </c>
      <c r="C3" s="389"/>
      <c r="D3" s="287"/>
      <c r="E3" s="287"/>
      <c r="F3" s="287"/>
      <c r="G3" s="293"/>
      <c r="H3" s="258"/>
      <c r="I3" s="258"/>
      <c r="J3" s="258"/>
      <c r="K3" s="258"/>
      <c r="L3" s="258"/>
      <c r="M3" s="396"/>
    </row>
    <row r="4" spans="1:13" x14ac:dyDescent="0.25">
      <c r="A4" s="390" t="s">
        <v>20</v>
      </c>
      <c r="B4" s="390"/>
      <c r="C4" s="390"/>
      <c r="D4" s="260" t="s">
        <v>25</v>
      </c>
      <c r="E4" s="260" t="s">
        <v>25</v>
      </c>
      <c r="F4" s="260" t="s">
        <v>25</v>
      </c>
      <c r="G4" s="260" t="s">
        <v>25</v>
      </c>
      <c r="H4" s="260" t="s">
        <v>25</v>
      </c>
      <c r="I4" s="260" t="s">
        <v>25</v>
      </c>
      <c r="J4" s="260" t="s">
        <v>25</v>
      </c>
      <c r="K4" s="260" t="s">
        <v>25</v>
      </c>
      <c r="L4" s="260" t="s">
        <v>25</v>
      </c>
      <c r="M4" s="397"/>
    </row>
    <row r="5" spans="1:13" ht="24" x14ac:dyDescent="0.25">
      <c r="A5" s="261">
        <v>1</v>
      </c>
      <c r="B5" s="262" t="s">
        <v>26</v>
      </c>
      <c r="C5" s="261" t="s">
        <v>27</v>
      </c>
      <c r="D5" s="294"/>
      <c r="E5" s="295"/>
      <c r="F5" s="295"/>
      <c r="G5" s="258"/>
      <c r="H5" s="258"/>
      <c r="I5" s="258"/>
      <c r="J5" s="258"/>
      <c r="K5" s="258"/>
      <c r="L5" s="258"/>
      <c r="M5" s="264">
        <f>+SUM(D5:L5)</f>
        <v>0</v>
      </c>
    </row>
    <row r="6" spans="1:13" ht="24" x14ac:dyDescent="0.25">
      <c r="A6" s="261">
        <v>2</v>
      </c>
      <c r="B6" s="265" t="s">
        <v>28</v>
      </c>
      <c r="C6" s="261" t="s">
        <v>27</v>
      </c>
      <c r="D6" s="295"/>
      <c r="E6" s="295"/>
      <c r="F6" s="295"/>
      <c r="G6" s="258"/>
      <c r="H6" s="258"/>
      <c r="I6" s="258"/>
      <c r="J6" s="258"/>
      <c r="K6" s="258"/>
      <c r="L6" s="258"/>
      <c r="M6" s="264">
        <f t="shared" ref="M6:M13" si="0">+SUM(D6:L6)</f>
        <v>0</v>
      </c>
    </row>
    <row r="7" spans="1:13" x14ac:dyDescent="0.25">
      <c r="A7" s="261">
        <v>3</v>
      </c>
      <c r="B7" s="262" t="s">
        <v>29</v>
      </c>
      <c r="C7" s="261" t="s">
        <v>27</v>
      </c>
      <c r="D7" s="280"/>
      <c r="E7" s="280"/>
      <c r="F7" s="280"/>
      <c r="G7" s="258"/>
      <c r="H7" s="258"/>
      <c r="I7" s="258"/>
      <c r="J7" s="258"/>
      <c r="K7" s="258"/>
      <c r="L7" s="258"/>
      <c r="M7" s="264">
        <f t="shared" si="0"/>
        <v>0</v>
      </c>
    </row>
    <row r="8" spans="1:13" x14ac:dyDescent="0.25">
      <c r="A8" s="261">
        <v>4</v>
      </c>
      <c r="B8" s="262" t="s">
        <v>30</v>
      </c>
      <c r="C8" s="261" t="s">
        <v>27</v>
      </c>
      <c r="D8" s="280"/>
      <c r="E8" s="280"/>
      <c r="F8" s="280"/>
      <c r="G8" s="258"/>
      <c r="H8" s="258"/>
      <c r="I8" s="258"/>
      <c r="J8" s="258"/>
      <c r="K8" s="258"/>
      <c r="L8" s="258"/>
      <c r="M8" s="264">
        <f t="shared" si="0"/>
        <v>0</v>
      </c>
    </row>
    <row r="9" spans="1:13" x14ac:dyDescent="0.25">
      <c r="A9" s="261">
        <v>5</v>
      </c>
      <c r="B9" s="262" t="s">
        <v>31</v>
      </c>
      <c r="C9" s="261" t="s">
        <v>27</v>
      </c>
      <c r="D9" s="280"/>
      <c r="E9" s="280"/>
      <c r="F9" s="280"/>
      <c r="G9" s="258"/>
      <c r="H9" s="258"/>
      <c r="I9" s="258"/>
      <c r="J9" s="258"/>
      <c r="K9" s="258"/>
      <c r="L9" s="258"/>
      <c r="M9" s="264">
        <f t="shared" si="0"/>
        <v>0</v>
      </c>
    </row>
    <row r="10" spans="1:13" x14ac:dyDescent="0.25">
      <c r="A10" s="261">
        <v>6</v>
      </c>
      <c r="B10" s="262" t="s">
        <v>32</v>
      </c>
      <c r="C10" s="261" t="s">
        <v>33</v>
      </c>
      <c r="D10" s="280"/>
      <c r="E10" s="280"/>
      <c r="F10" s="280"/>
      <c r="G10" s="258"/>
      <c r="H10" s="258"/>
      <c r="I10" s="258"/>
      <c r="J10" s="258"/>
      <c r="K10" s="258"/>
      <c r="L10" s="258"/>
      <c r="M10" s="264">
        <f t="shared" si="0"/>
        <v>0</v>
      </c>
    </row>
    <row r="11" spans="1:13" x14ac:dyDescent="0.25">
      <c r="A11" s="261">
        <v>7</v>
      </c>
      <c r="B11" s="262" t="s">
        <v>34</v>
      </c>
      <c r="C11" s="261" t="s">
        <v>33</v>
      </c>
      <c r="D11" s="280"/>
      <c r="E11" s="280"/>
      <c r="F11" s="280"/>
      <c r="G11" s="258"/>
      <c r="H11" s="258"/>
      <c r="I11" s="258"/>
      <c r="J11" s="258"/>
      <c r="K11" s="258"/>
      <c r="L11" s="258"/>
      <c r="M11" s="264">
        <f t="shared" si="0"/>
        <v>0</v>
      </c>
    </row>
    <row r="12" spans="1:13" x14ac:dyDescent="0.25">
      <c r="A12" s="266"/>
      <c r="B12" s="267"/>
      <c r="C12" s="261" t="s">
        <v>35</v>
      </c>
      <c r="D12" s="268">
        <f t="shared" ref="D12:L12" si="1">+(D5*314)+(D6*314)+(D7*275)+(D8*312)+(D9*314)+(D10*55)+(D11*132)</f>
        <v>0</v>
      </c>
      <c r="E12" s="268">
        <f t="shared" si="1"/>
        <v>0</v>
      </c>
      <c r="F12" s="268">
        <f t="shared" si="1"/>
        <v>0</v>
      </c>
      <c r="G12" s="268">
        <f t="shared" si="1"/>
        <v>0</v>
      </c>
      <c r="H12" s="268">
        <f t="shared" si="1"/>
        <v>0</v>
      </c>
      <c r="I12" s="268">
        <f t="shared" si="1"/>
        <v>0</v>
      </c>
      <c r="J12" s="268">
        <f t="shared" si="1"/>
        <v>0</v>
      </c>
      <c r="K12" s="268">
        <f t="shared" si="1"/>
        <v>0</v>
      </c>
      <c r="L12" s="268">
        <f t="shared" si="1"/>
        <v>0</v>
      </c>
      <c r="M12" s="264">
        <f t="shared" si="0"/>
        <v>0</v>
      </c>
    </row>
    <row r="13" spans="1:13" ht="36" x14ac:dyDescent="0.25">
      <c r="A13" s="266"/>
      <c r="B13" s="267"/>
      <c r="C13" s="261" t="s">
        <v>36</v>
      </c>
      <c r="D13" s="268">
        <f t="shared" ref="D13:L13" si="2">+(D12*3)*1.3</f>
        <v>0</v>
      </c>
      <c r="E13" s="268">
        <f t="shared" si="2"/>
        <v>0</v>
      </c>
      <c r="F13" s="268">
        <f t="shared" si="2"/>
        <v>0</v>
      </c>
      <c r="G13" s="268">
        <f t="shared" si="2"/>
        <v>0</v>
      </c>
      <c r="H13" s="268">
        <f t="shared" si="2"/>
        <v>0</v>
      </c>
      <c r="I13" s="268">
        <f t="shared" si="2"/>
        <v>0</v>
      </c>
      <c r="J13" s="268">
        <f t="shared" si="2"/>
        <v>0</v>
      </c>
      <c r="K13" s="268">
        <f t="shared" si="2"/>
        <v>0</v>
      </c>
      <c r="L13" s="268">
        <f t="shared" si="2"/>
        <v>0</v>
      </c>
      <c r="M13" s="264">
        <f t="shared" si="0"/>
        <v>0</v>
      </c>
    </row>
    <row r="14" spans="1:13" x14ac:dyDescent="0.25">
      <c r="A14" s="266"/>
      <c r="B14" s="267"/>
      <c r="C14" s="266"/>
      <c r="D14" s="269"/>
      <c r="E14" s="269"/>
      <c r="F14" s="269"/>
      <c r="G14" s="270"/>
      <c r="H14" s="270"/>
      <c r="I14" s="270"/>
      <c r="J14" s="270"/>
      <c r="K14" s="270"/>
      <c r="L14" s="270"/>
      <c r="M14" s="271"/>
    </row>
    <row r="15" spans="1:13" x14ac:dyDescent="0.25">
      <c r="A15" s="387" t="s">
        <v>37</v>
      </c>
      <c r="B15" s="387" t="s">
        <v>1</v>
      </c>
      <c r="C15" s="388" t="s">
        <v>13</v>
      </c>
      <c r="D15" s="398" t="s">
        <v>14</v>
      </c>
      <c r="E15" s="399"/>
      <c r="F15" s="399"/>
      <c r="G15" s="399"/>
      <c r="H15" s="399"/>
      <c r="I15" s="399"/>
      <c r="J15" s="399"/>
      <c r="K15" s="399"/>
      <c r="L15" s="400"/>
      <c r="M15" s="395" t="s">
        <v>15</v>
      </c>
    </row>
    <row r="16" spans="1:13" x14ac:dyDescent="0.25">
      <c r="A16" s="387"/>
      <c r="B16" s="387"/>
      <c r="C16" s="388"/>
      <c r="D16" s="273"/>
      <c r="E16" s="273"/>
      <c r="F16" s="273"/>
      <c r="G16" s="273"/>
      <c r="H16" s="273"/>
      <c r="I16" s="273"/>
      <c r="J16" s="273"/>
      <c r="K16" s="273"/>
      <c r="L16" s="273"/>
      <c r="M16" s="396"/>
    </row>
    <row r="17" spans="1:13" x14ac:dyDescent="0.25">
      <c r="A17" s="387" t="s">
        <v>20</v>
      </c>
      <c r="B17" s="387"/>
      <c r="C17" s="387"/>
      <c r="D17" s="273" t="s">
        <v>25</v>
      </c>
      <c r="E17" s="273" t="s">
        <v>25</v>
      </c>
      <c r="F17" s="273" t="s">
        <v>25</v>
      </c>
      <c r="G17" s="273" t="s">
        <v>25</v>
      </c>
      <c r="H17" s="273" t="s">
        <v>25</v>
      </c>
      <c r="I17" s="273" t="s">
        <v>25</v>
      </c>
      <c r="J17" s="273" t="s">
        <v>25</v>
      </c>
      <c r="K17" s="273" t="s">
        <v>25</v>
      </c>
      <c r="L17" s="273" t="s">
        <v>25</v>
      </c>
      <c r="M17" s="397"/>
    </row>
    <row r="18" spans="1:13" ht="24" x14ac:dyDescent="0.25">
      <c r="A18" s="274">
        <v>8</v>
      </c>
      <c r="B18" s="275" t="s">
        <v>38</v>
      </c>
      <c r="C18" s="274" t="s">
        <v>27</v>
      </c>
      <c r="D18" s="274"/>
      <c r="E18" s="302"/>
      <c r="F18" s="302"/>
      <c r="G18" s="302"/>
      <c r="H18" s="302"/>
      <c r="I18" s="302"/>
      <c r="J18" s="302"/>
      <c r="K18" s="302"/>
      <c r="L18" s="302"/>
      <c r="M18" s="276">
        <f>+SUM(D18:L18)</f>
        <v>0</v>
      </c>
    </row>
    <row r="19" spans="1:13" x14ac:dyDescent="0.25">
      <c r="A19" s="277"/>
      <c r="B19" s="278"/>
      <c r="C19" s="261" t="s">
        <v>35</v>
      </c>
      <c r="D19" s="268">
        <f>+D18*116</f>
        <v>0</v>
      </c>
      <c r="E19" s="268">
        <f t="shared" ref="E19:L19" si="3">+E18*116</f>
        <v>0</v>
      </c>
      <c r="F19" s="268">
        <f t="shared" si="3"/>
        <v>0</v>
      </c>
      <c r="G19" s="268">
        <f t="shared" si="3"/>
        <v>0</v>
      </c>
      <c r="H19" s="268">
        <f t="shared" si="3"/>
        <v>0</v>
      </c>
      <c r="I19" s="268">
        <f t="shared" si="3"/>
        <v>0</v>
      </c>
      <c r="J19" s="268">
        <f t="shared" si="3"/>
        <v>0</v>
      </c>
      <c r="K19" s="268">
        <f t="shared" si="3"/>
        <v>0</v>
      </c>
      <c r="L19" s="268">
        <f t="shared" si="3"/>
        <v>0</v>
      </c>
      <c r="M19" s="276">
        <f t="shared" ref="M19:M20" si="4">+SUM(D19:L19)</f>
        <v>0</v>
      </c>
    </row>
    <row r="20" spans="1:13" ht="36" x14ac:dyDescent="0.25">
      <c r="A20" s="277"/>
      <c r="B20" s="278"/>
      <c r="C20" s="261" t="s">
        <v>36</v>
      </c>
      <c r="D20" s="268">
        <f>+(D19*3)*1.3</f>
        <v>0</v>
      </c>
      <c r="E20" s="268">
        <f t="shared" ref="E20:L20" si="5">+(E19*3)*1.3</f>
        <v>0</v>
      </c>
      <c r="F20" s="268">
        <f t="shared" si="5"/>
        <v>0</v>
      </c>
      <c r="G20" s="268">
        <f t="shared" si="5"/>
        <v>0</v>
      </c>
      <c r="H20" s="268">
        <f t="shared" si="5"/>
        <v>0</v>
      </c>
      <c r="I20" s="268">
        <f t="shared" si="5"/>
        <v>0</v>
      </c>
      <c r="J20" s="268">
        <f t="shared" si="5"/>
        <v>0</v>
      </c>
      <c r="K20" s="268">
        <f t="shared" si="5"/>
        <v>0</v>
      </c>
      <c r="L20" s="268">
        <f t="shared" si="5"/>
        <v>0</v>
      </c>
      <c r="M20" s="276">
        <f t="shared" si="4"/>
        <v>0</v>
      </c>
    </row>
    <row r="21" spans="1:13" x14ac:dyDescent="0.25">
      <c r="A21" s="301"/>
      <c r="B21" s="301"/>
      <c r="C21" s="303"/>
      <c r="D21" s="301"/>
      <c r="E21" s="301"/>
      <c r="F21" s="301"/>
      <c r="G21" s="301"/>
      <c r="H21" s="301"/>
      <c r="I21" s="301"/>
      <c r="J21" s="301"/>
      <c r="K21" s="301"/>
      <c r="L21" s="301"/>
      <c r="M21" s="253"/>
    </row>
    <row r="22" spans="1:13" x14ac:dyDescent="0.25">
      <c r="A22" s="387" t="s">
        <v>39</v>
      </c>
      <c r="B22" s="387" t="s">
        <v>2</v>
      </c>
      <c r="C22" s="388" t="s">
        <v>13</v>
      </c>
      <c r="D22" s="398" t="s">
        <v>14</v>
      </c>
      <c r="E22" s="399"/>
      <c r="F22" s="399"/>
      <c r="G22" s="399"/>
      <c r="H22" s="399"/>
      <c r="I22" s="399"/>
      <c r="J22" s="399"/>
      <c r="K22" s="399"/>
      <c r="L22" s="400"/>
      <c r="M22" s="395" t="s">
        <v>15</v>
      </c>
    </row>
    <row r="23" spans="1:13" x14ac:dyDescent="0.25">
      <c r="A23" s="387"/>
      <c r="B23" s="387"/>
      <c r="C23" s="388"/>
      <c r="D23" s="273"/>
      <c r="E23" s="273"/>
      <c r="F23" s="273"/>
      <c r="G23" s="273"/>
      <c r="H23" s="273"/>
      <c r="I23" s="273"/>
      <c r="J23" s="273"/>
      <c r="K23" s="273"/>
      <c r="L23" s="273"/>
      <c r="M23" s="396"/>
    </row>
    <row r="24" spans="1:13" x14ac:dyDescent="0.25">
      <c r="A24" s="387" t="s">
        <v>20</v>
      </c>
      <c r="B24" s="387"/>
      <c r="C24" s="387"/>
      <c r="D24" s="273" t="s">
        <v>25</v>
      </c>
      <c r="E24" s="273" t="s">
        <v>25</v>
      </c>
      <c r="F24" s="273" t="s">
        <v>25</v>
      </c>
      <c r="G24" s="273" t="s">
        <v>25</v>
      </c>
      <c r="H24" s="273" t="s">
        <v>25</v>
      </c>
      <c r="I24" s="273" t="s">
        <v>25</v>
      </c>
      <c r="J24" s="273" t="s">
        <v>25</v>
      </c>
      <c r="K24" s="273" t="s">
        <v>25</v>
      </c>
      <c r="L24" s="273" t="s">
        <v>25</v>
      </c>
      <c r="M24" s="397"/>
    </row>
    <row r="25" spans="1:13" x14ac:dyDescent="0.25">
      <c r="A25" s="274">
        <v>9</v>
      </c>
      <c r="B25" s="275" t="s">
        <v>46</v>
      </c>
      <c r="C25" s="274" t="s">
        <v>47</v>
      </c>
      <c r="D25" s="281"/>
      <c r="E25" s="281"/>
      <c r="F25" s="281"/>
      <c r="G25" s="281"/>
      <c r="H25" s="281"/>
      <c r="I25" s="281"/>
      <c r="J25" s="281"/>
      <c r="K25" s="281"/>
      <c r="L25" s="280"/>
      <c r="M25" s="282">
        <f>+SUM(D25:L25)</f>
        <v>0</v>
      </c>
    </row>
    <row r="26" spans="1:13" x14ac:dyDescent="0.25">
      <c r="A26" s="274">
        <v>10</v>
      </c>
      <c r="B26" s="275" t="s">
        <v>48</v>
      </c>
      <c r="C26" s="274" t="s">
        <v>47</v>
      </c>
      <c r="D26" s="281"/>
      <c r="E26" s="281"/>
      <c r="F26" s="281"/>
      <c r="G26" s="281"/>
      <c r="H26" s="281"/>
      <c r="I26" s="281"/>
      <c r="J26" s="281"/>
      <c r="K26" s="281"/>
      <c r="L26" s="280"/>
      <c r="M26" s="282">
        <f t="shared" ref="M26:M29" si="6">+SUM(D26:L26)</f>
        <v>0</v>
      </c>
    </row>
    <row r="27" spans="1:13" ht="24" x14ac:dyDescent="0.25">
      <c r="A27" s="274">
        <v>11</v>
      </c>
      <c r="B27" s="283" t="s">
        <v>49</v>
      </c>
      <c r="C27" s="274" t="s">
        <v>47</v>
      </c>
      <c r="D27" s="281"/>
      <c r="E27" s="281"/>
      <c r="F27" s="281"/>
      <c r="G27" s="281"/>
      <c r="H27" s="281"/>
      <c r="I27" s="281"/>
      <c r="J27" s="281"/>
      <c r="K27" s="281"/>
      <c r="L27" s="280"/>
      <c r="M27" s="282">
        <f t="shared" si="6"/>
        <v>0</v>
      </c>
    </row>
    <row r="28" spans="1:13" x14ac:dyDescent="0.25">
      <c r="A28" s="277"/>
      <c r="B28" s="278"/>
      <c r="C28" s="261" t="s">
        <v>35</v>
      </c>
      <c r="D28" s="268">
        <f>+(D25*186)+(D26*28)+(D27*407)</f>
        <v>0</v>
      </c>
      <c r="E28" s="268">
        <f t="shared" ref="E28:L28" si="7">+(E25*186)+(E26*28)+(E27*407)</f>
        <v>0</v>
      </c>
      <c r="F28" s="268">
        <f t="shared" si="7"/>
        <v>0</v>
      </c>
      <c r="G28" s="268">
        <f t="shared" si="7"/>
        <v>0</v>
      </c>
      <c r="H28" s="268">
        <f t="shared" si="7"/>
        <v>0</v>
      </c>
      <c r="I28" s="268">
        <f t="shared" si="7"/>
        <v>0</v>
      </c>
      <c r="J28" s="268">
        <f t="shared" si="7"/>
        <v>0</v>
      </c>
      <c r="K28" s="268">
        <f t="shared" si="7"/>
        <v>0</v>
      </c>
      <c r="L28" s="268">
        <f t="shared" si="7"/>
        <v>0</v>
      </c>
      <c r="M28" s="282">
        <f t="shared" si="6"/>
        <v>0</v>
      </c>
    </row>
    <row r="29" spans="1:13" ht="36" x14ac:dyDescent="0.25">
      <c r="A29" s="277"/>
      <c r="B29" s="278"/>
      <c r="C29" s="261" t="s">
        <v>36</v>
      </c>
      <c r="D29" s="268">
        <f>+(D28*3)*1.3</f>
        <v>0</v>
      </c>
      <c r="E29" s="268">
        <f t="shared" ref="E29:L29" si="8">+(E28*3)*1.3</f>
        <v>0</v>
      </c>
      <c r="F29" s="268">
        <f t="shared" si="8"/>
        <v>0</v>
      </c>
      <c r="G29" s="268">
        <f t="shared" si="8"/>
        <v>0</v>
      </c>
      <c r="H29" s="268">
        <f t="shared" si="8"/>
        <v>0</v>
      </c>
      <c r="I29" s="268">
        <f t="shared" si="8"/>
        <v>0</v>
      </c>
      <c r="J29" s="268">
        <f t="shared" si="8"/>
        <v>0</v>
      </c>
      <c r="K29" s="268">
        <f t="shared" si="8"/>
        <v>0</v>
      </c>
      <c r="L29" s="268">
        <f t="shared" si="8"/>
        <v>0</v>
      </c>
      <c r="M29" s="282">
        <f t="shared" si="6"/>
        <v>0</v>
      </c>
    </row>
    <row r="30" spans="1:13" x14ac:dyDescent="0.25">
      <c r="A30" s="301"/>
      <c r="B30" s="301"/>
      <c r="C30" s="303"/>
      <c r="D30" s="301"/>
      <c r="E30" s="301"/>
      <c r="F30" s="301"/>
      <c r="G30" s="301"/>
      <c r="H30" s="301"/>
      <c r="I30" s="301"/>
      <c r="J30" s="301"/>
      <c r="K30" s="301"/>
      <c r="L30" s="301"/>
      <c r="M30" s="253"/>
    </row>
    <row r="31" spans="1:13" x14ac:dyDescent="0.25">
      <c r="A31" s="387" t="s">
        <v>50</v>
      </c>
      <c r="B31" s="387" t="s">
        <v>3</v>
      </c>
      <c r="C31" s="388" t="s">
        <v>13</v>
      </c>
      <c r="D31" s="387" t="s">
        <v>14</v>
      </c>
      <c r="E31" s="387"/>
      <c r="F31" s="387"/>
      <c r="G31" s="387"/>
      <c r="H31" s="387"/>
      <c r="I31" s="387"/>
      <c r="J31" s="387"/>
      <c r="K31" s="387"/>
      <c r="L31" s="387"/>
      <c r="M31" s="395" t="s">
        <v>15</v>
      </c>
    </row>
    <row r="32" spans="1:13" x14ac:dyDescent="0.25">
      <c r="A32" s="387"/>
      <c r="B32" s="387"/>
      <c r="C32" s="388"/>
      <c r="D32" s="287"/>
      <c r="E32" s="302"/>
      <c r="F32" s="302"/>
      <c r="G32" s="302"/>
      <c r="H32" s="302"/>
      <c r="I32" s="302"/>
      <c r="J32" s="302"/>
      <c r="K32" s="302"/>
      <c r="L32" s="302"/>
      <c r="M32" s="396"/>
    </row>
    <row r="33" spans="1:13" x14ac:dyDescent="0.25">
      <c r="A33" s="387" t="s">
        <v>20</v>
      </c>
      <c r="B33" s="387"/>
      <c r="C33" s="387"/>
      <c r="D33" s="273" t="s">
        <v>25</v>
      </c>
      <c r="E33" s="273" t="s">
        <v>25</v>
      </c>
      <c r="F33" s="273" t="s">
        <v>25</v>
      </c>
      <c r="G33" s="273" t="s">
        <v>25</v>
      </c>
      <c r="H33" s="273" t="s">
        <v>25</v>
      </c>
      <c r="I33" s="273" t="s">
        <v>25</v>
      </c>
      <c r="J33" s="273" t="s">
        <v>25</v>
      </c>
      <c r="K33" s="273" t="s">
        <v>25</v>
      </c>
      <c r="L33" s="273" t="s">
        <v>25</v>
      </c>
      <c r="M33" s="397"/>
    </row>
    <row r="34" spans="1:13" ht="24" x14ac:dyDescent="0.25">
      <c r="A34" s="274">
        <v>12</v>
      </c>
      <c r="B34" s="275" t="s">
        <v>53</v>
      </c>
      <c r="C34" s="274" t="s">
        <v>54</v>
      </c>
      <c r="D34" s="280"/>
      <c r="E34" s="302"/>
      <c r="F34" s="302"/>
      <c r="G34" s="302"/>
      <c r="H34" s="302"/>
      <c r="I34" s="302"/>
      <c r="J34" s="302"/>
      <c r="K34" s="302"/>
      <c r="L34" s="302"/>
      <c r="M34" s="282">
        <f>+SUM(D34:L34)</f>
        <v>0</v>
      </c>
    </row>
    <row r="35" spans="1:13" x14ac:dyDescent="0.25">
      <c r="A35" s="277"/>
      <c r="B35" s="286"/>
      <c r="C35" s="261" t="s">
        <v>35</v>
      </c>
      <c r="D35" s="268">
        <f>+D34*1.93</f>
        <v>0</v>
      </c>
      <c r="E35" s="268">
        <f t="shared" ref="E35:L35" si="9">+E34*1.93</f>
        <v>0</v>
      </c>
      <c r="F35" s="268">
        <f t="shared" si="9"/>
        <v>0</v>
      </c>
      <c r="G35" s="268">
        <f t="shared" si="9"/>
        <v>0</v>
      </c>
      <c r="H35" s="268">
        <f t="shared" si="9"/>
        <v>0</v>
      </c>
      <c r="I35" s="268">
        <f t="shared" si="9"/>
        <v>0</v>
      </c>
      <c r="J35" s="268">
        <f t="shared" si="9"/>
        <v>0</v>
      </c>
      <c r="K35" s="268">
        <f t="shared" si="9"/>
        <v>0</v>
      </c>
      <c r="L35" s="268">
        <f t="shared" si="9"/>
        <v>0</v>
      </c>
      <c r="M35" s="282">
        <f t="shared" ref="M35:M36" si="10">+SUM(D35:L35)</f>
        <v>0</v>
      </c>
    </row>
    <row r="36" spans="1:13" ht="36" x14ac:dyDescent="0.25">
      <c r="A36" s="277"/>
      <c r="B36" s="286"/>
      <c r="C36" s="261" t="s">
        <v>36</v>
      </c>
      <c r="D36" s="268">
        <f>+(D35*3)*1.3</f>
        <v>0</v>
      </c>
      <c r="E36" s="268">
        <f t="shared" ref="E36:L36" si="11">+(E35*3)*1.3</f>
        <v>0</v>
      </c>
      <c r="F36" s="268">
        <f t="shared" si="11"/>
        <v>0</v>
      </c>
      <c r="G36" s="268">
        <f t="shared" si="11"/>
        <v>0</v>
      </c>
      <c r="H36" s="268">
        <f t="shared" si="11"/>
        <v>0</v>
      </c>
      <c r="I36" s="268">
        <f t="shared" si="11"/>
        <v>0</v>
      </c>
      <c r="J36" s="268">
        <f t="shared" si="11"/>
        <v>0</v>
      </c>
      <c r="K36" s="268">
        <f t="shared" si="11"/>
        <v>0</v>
      </c>
      <c r="L36" s="268">
        <f t="shared" si="11"/>
        <v>0</v>
      </c>
      <c r="M36" s="282">
        <f t="shared" si="10"/>
        <v>0</v>
      </c>
    </row>
    <row r="37" spans="1:13" x14ac:dyDescent="0.25">
      <c r="A37" s="301"/>
      <c r="B37" s="301"/>
      <c r="C37" s="303"/>
      <c r="D37" s="301"/>
      <c r="E37" s="301"/>
      <c r="F37" s="301"/>
      <c r="G37" s="301"/>
      <c r="H37" s="301"/>
      <c r="I37" s="301"/>
      <c r="J37" s="301"/>
      <c r="K37" s="301"/>
      <c r="L37" s="301"/>
      <c r="M37" s="253"/>
    </row>
    <row r="38" spans="1:13" x14ac:dyDescent="0.25">
      <c r="A38" s="387" t="s">
        <v>55</v>
      </c>
      <c r="B38" s="387" t="s">
        <v>56</v>
      </c>
      <c r="C38" s="393" t="s">
        <v>13</v>
      </c>
      <c r="D38" s="398" t="s">
        <v>14</v>
      </c>
      <c r="E38" s="399"/>
      <c r="F38" s="399"/>
      <c r="G38" s="399"/>
      <c r="H38" s="399"/>
      <c r="I38" s="399"/>
      <c r="J38" s="399"/>
      <c r="K38" s="399"/>
      <c r="L38" s="400"/>
      <c r="M38" s="395" t="s">
        <v>15</v>
      </c>
    </row>
    <row r="39" spans="1:13" x14ac:dyDescent="0.25">
      <c r="A39" s="387"/>
      <c r="B39" s="387"/>
      <c r="C39" s="394"/>
      <c r="D39" s="287"/>
      <c r="E39" s="287"/>
      <c r="F39" s="287"/>
      <c r="G39" s="287"/>
      <c r="H39" s="287"/>
      <c r="I39" s="287"/>
      <c r="J39" s="302"/>
      <c r="K39" s="302"/>
      <c r="L39" s="302"/>
      <c r="M39" s="396"/>
    </row>
    <row r="40" spans="1:13" x14ac:dyDescent="0.25">
      <c r="A40" s="398" t="s">
        <v>20</v>
      </c>
      <c r="B40" s="399"/>
      <c r="C40" s="400"/>
      <c r="D40" s="273" t="s">
        <v>25</v>
      </c>
      <c r="E40" s="273" t="s">
        <v>25</v>
      </c>
      <c r="F40" s="273" t="s">
        <v>25</v>
      </c>
      <c r="G40" s="273" t="s">
        <v>25</v>
      </c>
      <c r="H40" s="273" t="s">
        <v>25</v>
      </c>
      <c r="I40" s="273" t="s">
        <v>25</v>
      </c>
      <c r="J40" s="273" t="s">
        <v>25</v>
      </c>
      <c r="K40" s="273" t="s">
        <v>25</v>
      </c>
      <c r="L40" s="273" t="s">
        <v>25</v>
      </c>
      <c r="M40" s="397"/>
    </row>
    <row r="41" spans="1:13" x14ac:dyDescent="0.25">
      <c r="A41" s="274">
        <v>13</v>
      </c>
      <c r="B41" s="283" t="s">
        <v>5</v>
      </c>
      <c r="C41" s="274" t="s">
        <v>33</v>
      </c>
      <c r="D41" s="281"/>
      <c r="E41" s="281"/>
      <c r="F41" s="281"/>
      <c r="G41" s="281"/>
      <c r="H41" s="281"/>
      <c r="I41" s="281"/>
      <c r="J41" s="302"/>
      <c r="K41" s="302"/>
      <c r="L41" s="302"/>
      <c r="M41" s="282">
        <f>+SUM(D41:L41)</f>
        <v>0</v>
      </c>
    </row>
    <row r="42" spans="1:13" x14ac:dyDescent="0.25">
      <c r="A42" s="277"/>
      <c r="B42" s="286"/>
      <c r="C42" s="274" t="s">
        <v>35</v>
      </c>
      <c r="D42" s="260">
        <f>+D41*1.57</f>
        <v>0</v>
      </c>
      <c r="E42" s="260">
        <f t="shared" ref="E42:I42" si="12">+E41*1.57</f>
        <v>0</v>
      </c>
      <c r="F42" s="260">
        <f t="shared" si="12"/>
        <v>0</v>
      </c>
      <c r="G42" s="260">
        <f t="shared" si="12"/>
        <v>0</v>
      </c>
      <c r="H42" s="260">
        <f t="shared" si="12"/>
        <v>0</v>
      </c>
      <c r="I42" s="260">
        <f t="shared" si="12"/>
        <v>0</v>
      </c>
      <c r="J42" s="302"/>
      <c r="K42" s="302"/>
      <c r="L42" s="302"/>
      <c r="M42" s="282">
        <f t="shared" ref="M42:M43" si="13">+SUM(D42:L42)</f>
        <v>0</v>
      </c>
    </row>
    <row r="43" spans="1:13" ht="36" x14ac:dyDescent="0.25">
      <c r="A43" s="277"/>
      <c r="B43" s="286"/>
      <c r="C43" s="274" t="s">
        <v>36</v>
      </c>
      <c r="D43" s="260">
        <f>+(D42*3)*1.3</f>
        <v>0</v>
      </c>
      <c r="E43" s="260">
        <f t="shared" ref="E43:I43" si="14">+(E42*3)*1.3</f>
        <v>0</v>
      </c>
      <c r="F43" s="260">
        <f t="shared" si="14"/>
        <v>0</v>
      </c>
      <c r="G43" s="260">
        <f t="shared" si="14"/>
        <v>0</v>
      </c>
      <c r="H43" s="260">
        <f t="shared" si="14"/>
        <v>0</v>
      </c>
      <c r="I43" s="260">
        <f t="shared" si="14"/>
        <v>0</v>
      </c>
      <c r="J43" s="302"/>
      <c r="K43" s="302"/>
      <c r="L43" s="302"/>
      <c r="M43" s="282">
        <f t="shared" si="13"/>
        <v>0</v>
      </c>
    </row>
    <row r="44" spans="1:13" x14ac:dyDescent="0.25">
      <c r="A44" s="301"/>
      <c r="B44" s="301"/>
      <c r="C44" s="303"/>
      <c r="D44" s="301"/>
      <c r="E44" s="301"/>
      <c r="F44" s="301"/>
      <c r="G44" s="301"/>
      <c r="H44" s="301"/>
      <c r="I44" s="301"/>
      <c r="J44" s="301"/>
      <c r="K44" s="301"/>
      <c r="L44" s="301"/>
      <c r="M44" s="253"/>
    </row>
    <row r="45" spans="1:13" x14ac:dyDescent="0.25">
      <c r="A45" s="387">
        <v>6</v>
      </c>
      <c r="B45" s="387" t="s">
        <v>6</v>
      </c>
      <c r="C45" s="393" t="s">
        <v>13</v>
      </c>
      <c r="D45" s="387" t="s">
        <v>14</v>
      </c>
      <c r="E45" s="387"/>
      <c r="F45" s="387"/>
      <c r="G45" s="387"/>
      <c r="H45" s="387"/>
      <c r="I45" s="387"/>
      <c r="J45" s="387"/>
      <c r="K45" s="387"/>
      <c r="L45" s="387"/>
      <c r="M45" s="395" t="s">
        <v>15</v>
      </c>
    </row>
    <row r="46" spans="1:13" x14ac:dyDescent="0.25">
      <c r="A46" s="387"/>
      <c r="B46" s="387"/>
      <c r="C46" s="394"/>
      <c r="D46" s="287"/>
      <c r="E46" s="302"/>
      <c r="F46" s="302"/>
      <c r="G46" s="302"/>
      <c r="H46" s="302"/>
      <c r="I46" s="302"/>
      <c r="J46" s="302"/>
      <c r="K46" s="302"/>
      <c r="L46" s="302"/>
      <c r="M46" s="396"/>
    </row>
    <row r="47" spans="1:13" x14ac:dyDescent="0.25">
      <c r="A47" s="398" t="s">
        <v>20</v>
      </c>
      <c r="B47" s="399"/>
      <c r="C47" s="400"/>
      <c r="D47" s="273" t="s">
        <v>25</v>
      </c>
      <c r="E47" s="273" t="s">
        <v>25</v>
      </c>
      <c r="F47" s="273" t="s">
        <v>25</v>
      </c>
      <c r="G47" s="273" t="s">
        <v>25</v>
      </c>
      <c r="H47" s="273" t="s">
        <v>25</v>
      </c>
      <c r="I47" s="273" t="s">
        <v>25</v>
      </c>
      <c r="J47" s="273" t="s">
        <v>25</v>
      </c>
      <c r="K47" s="273" t="s">
        <v>25</v>
      </c>
      <c r="L47" s="273" t="s">
        <v>25</v>
      </c>
      <c r="M47" s="397"/>
    </row>
    <row r="48" spans="1:13" ht="24" x14ac:dyDescent="0.25">
      <c r="A48" s="274">
        <v>14</v>
      </c>
      <c r="B48" s="288" t="s">
        <v>57</v>
      </c>
      <c r="C48" s="274" t="s">
        <v>58</v>
      </c>
      <c r="D48" s="289"/>
      <c r="E48" s="302"/>
      <c r="F48" s="302"/>
      <c r="G48" s="302"/>
      <c r="H48" s="302"/>
      <c r="I48" s="302"/>
      <c r="J48" s="302"/>
      <c r="K48" s="302"/>
      <c r="L48" s="302"/>
      <c r="M48" s="290">
        <f>+SUM(D48:L48)</f>
        <v>0</v>
      </c>
    </row>
    <row r="49" spans="1:13" ht="24" x14ac:dyDescent="0.25">
      <c r="A49" s="274">
        <v>15</v>
      </c>
      <c r="B49" s="288" t="s">
        <v>59</v>
      </c>
      <c r="C49" s="274" t="s">
        <v>58</v>
      </c>
      <c r="D49" s="291"/>
      <c r="E49" s="302"/>
      <c r="F49" s="302"/>
      <c r="G49" s="302"/>
      <c r="H49" s="302"/>
      <c r="I49" s="302"/>
      <c r="J49" s="302"/>
      <c r="K49" s="302"/>
      <c r="L49" s="302"/>
      <c r="M49" s="290">
        <f t="shared" ref="M49:M52" si="15">+SUM(D49:L49)</f>
        <v>0</v>
      </c>
    </row>
    <row r="50" spans="1:13" ht="24" x14ac:dyDescent="0.25">
      <c r="A50" s="274">
        <v>16</v>
      </c>
      <c r="B50" s="288" t="s">
        <v>60</v>
      </c>
      <c r="C50" s="274" t="s">
        <v>58</v>
      </c>
      <c r="D50" s="289"/>
      <c r="E50" s="302"/>
      <c r="F50" s="302"/>
      <c r="G50" s="302"/>
      <c r="H50" s="302"/>
      <c r="I50" s="302"/>
      <c r="J50" s="302"/>
      <c r="K50" s="302"/>
      <c r="L50" s="302"/>
      <c r="M50" s="290">
        <f t="shared" si="15"/>
        <v>0</v>
      </c>
    </row>
    <row r="51" spans="1:13" x14ac:dyDescent="0.25">
      <c r="A51" s="277"/>
      <c r="B51" s="286"/>
      <c r="C51" s="274" t="s">
        <v>35</v>
      </c>
      <c r="D51" s="260">
        <f>(D48*2.14)+(D49*1.36)+(D50*0.84)</f>
        <v>0</v>
      </c>
      <c r="E51" s="260">
        <f t="shared" ref="E51:L51" si="16">(E48*2.14)+(E49*1.36)+(E50*0.84)</f>
        <v>0</v>
      </c>
      <c r="F51" s="260">
        <f t="shared" si="16"/>
        <v>0</v>
      </c>
      <c r="G51" s="260">
        <f t="shared" si="16"/>
        <v>0</v>
      </c>
      <c r="H51" s="260">
        <f t="shared" si="16"/>
        <v>0</v>
      </c>
      <c r="I51" s="260">
        <f t="shared" si="16"/>
        <v>0</v>
      </c>
      <c r="J51" s="260">
        <f t="shared" si="16"/>
        <v>0</v>
      </c>
      <c r="K51" s="260">
        <f t="shared" si="16"/>
        <v>0</v>
      </c>
      <c r="L51" s="260">
        <f t="shared" si="16"/>
        <v>0</v>
      </c>
      <c r="M51" s="290">
        <f t="shared" si="15"/>
        <v>0</v>
      </c>
    </row>
    <row r="52" spans="1:13" ht="36" x14ac:dyDescent="0.25">
      <c r="A52" s="277"/>
      <c r="B52" s="286"/>
      <c r="C52" s="274" t="s">
        <v>36</v>
      </c>
      <c r="D52" s="260">
        <f>+(D51*3)*1.3</f>
        <v>0</v>
      </c>
      <c r="E52" s="260">
        <f t="shared" ref="E52:L52" si="17">+(E51*3)*1.3</f>
        <v>0</v>
      </c>
      <c r="F52" s="260">
        <f t="shared" si="17"/>
        <v>0</v>
      </c>
      <c r="G52" s="260">
        <f t="shared" si="17"/>
        <v>0</v>
      </c>
      <c r="H52" s="260">
        <f t="shared" si="17"/>
        <v>0</v>
      </c>
      <c r="I52" s="260">
        <f t="shared" si="17"/>
        <v>0</v>
      </c>
      <c r="J52" s="260">
        <f t="shared" si="17"/>
        <v>0</v>
      </c>
      <c r="K52" s="260">
        <f t="shared" si="17"/>
        <v>0</v>
      </c>
      <c r="L52" s="260">
        <f t="shared" si="17"/>
        <v>0</v>
      </c>
      <c r="M52" s="290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51D71-1467-458A-8788-F2B0FB33445A}">
  <sheetPr>
    <tabColor rgb="FFFFC000"/>
  </sheetPr>
  <dimension ref="A1:M52"/>
  <sheetViews>
    <sheetView topLeftCell="A36" workbookViewId="0"/>
  </sheetViews>
  <sheetFormatPr defaultColWidth="9.140625" defaultRowHeight="15" x14ac:dyDescent="0.25"/>
  <cols>
    <col min="1" max="1" width="9.140625" style="298"/>
    <col min="2" max="2" width="52.42578125" style="298" customWidth="1"/>
    <col min="3" max="3" width="31.140625" style="298" customWidth="1"/>
    <col min="4" max="16384" width="9.140625" style="298"/>
  </cols>
  <sheetData>
    <row r="1" spans="1:13" x14ac:dyDescent="0.25">
      <c r="A1" s="250" t="s">
        <v>126</v>
      </c>
      <c r="B1" s="251"/>
      <c r="C1" s="251"/>
      <c r="D1" s="251"/>
      <c r="E1" s="251"/>
      <c r="F1" s="251"/>
      <c r="G1" s="301"/>
      <c r="H1" s="301"/>
      <c r="I1" s="301"/>
      <c r="J1" s="301"/>
      <c r="K1" s="301"/>
      <c r="L1" s="301"/>
      <c r="M1" s="253"/>
    </row>
    <row r="2" spans="1:13" x14ac:dyDescent="0.25">
      <c r="A2" s="255" t="s">
        <v>11</v>
      </c>
      <c r="B2" s="255" t="s">
        <v>12</v>
      </c>
      <c r="C2" s="389" t="s">
        <v>13</v>
      </c>
      <c r="D2" s="390" t="s">
        <v>14</v>
      </c>
      <c r="E2" s="390"/>
      <c r="F2" s="390"/>
      <c r="G2" s="390"/>
      <c r="H2" s="390"/>
      <c r="I2" s="390"/>
      <c r="J2" s="390"/>
      <c r="K2" s="390"/>
      <c r="L2" s="390"/>
      <c r="M2" s="395" t="s">
        <v>15</v>
      </c>
    </row>
    <row r="3" spans="1:13" ht="36" x14ac:dyDescent="0.25">
      <c r="A3" s="255">
        <v>1</v>
      </c>
      <c r="B3" s="256" t="s">
        <v>0</v>
      </c>
      <c r="C3" s="389"/>
      <c r="D3" s="287"/>
      <c r="E3" s="287"/>
      <c r="F3" s="287"/>
      <c r="G3" s="293"/>
      <c r="H3" s="258"/>
      <c r="I3" s="258"/>
      <c r="J3" s="258"/>
      <c r="K3" s="258"/>
      <c r="L3" s="258"/>
      <c r="M3" s="396"/>
    </row>
    <row r="4" spans="1:13" x14ac:dyDescent="0.25">
      <c r="A4" s="390" t="s">
        <v>20</v>
      </c>
      <c r="B4" s="390"/>
      <c r="C4" s="390"/>
      <c r="D4" s="260" t="s">
        <v>25</v>
      </c>
      <c r="E4" s="260" t="s">
        <v>25</v>
      </c>
      <c r="F4" s="260" t="s">
        <v>25</v>
      </c>
      <c r="G4" s="260" t="s">
        <v>25</v>
      </c>
      <c r="H4" s="260" t="s">
        <v>25</v>
      </c>
      <c r="I4" s="260" t="s">
        <v>25</v>
      </c>
      <c r="J4" s="260" t="s">
        <v>25</v>
      </c>
      <c r="K4" s="260" t="s">
        <v>25</v>
      </c>
      <c r="L4" s="260" t="s">
        <v>25</v>
      </c>
      <c r="M4" s="397"/>
    </row>
    <row r="5" spans="1:13" ht="24" x14ac:dyDescent="0.25">
      <c r="A5" s="261">
        <v>1</v>
      </c>
      <c r="B5" s="262" t="s">
        <v>26</v>
      </c>
      <c r="C5" s="261" t="s">
        <v>27</v>
      </c>
      <c r="D5" s="294"/>
      <c r="E5" s="295"/>
      <c r="F5" s="295"/>
      <c r="G5" s="258"/>
      <c r="H5" s="258"/>
      <c r="I5" s="258"/>
      <c r="J5" s="258"/>
      <c r="K5" s="258"/>
      <c r="L5" s="258"/>
      <c r="M5" s="264">
        <f>+SUM(D5:L5)</f>
        <v>0</v>
      </c>
    </row>
    <row r="6" spans="1:13" ht="24" x14ac:dyDescent="0.25">
      <c r="A6" s="261">
        <v>2</v>
      </c>
      <c r="B6" s="265" t="s">
        <v>28</v>
      </c>
      <c r="C6" s="261" t="s">
        <v>27</v>
      </c>
      <c r="D6" s="295"/>
      <c r="E6" s="295"/>
      <c r="F6" s="295"/>
      <c r="G6" s="258"/>
      <c r="H6" s="258"/>
      <c r="I6" s="258"/>
      <c r="J6" s="258"/>
      <c r="K6" s="258"/>
      <c r="L6" s="258"/>
      <c r="M6" s="264">
        <f t="shared" ref="M6:M13" si="0">+SUM(D6:L6)</f>
        <v>0</v>
      </c>
    </row>
    <row r="7" spans="1:13" ht="24" x14ac:dyDescent="0.25">
      <c r="A7" s="261">
        <v>3</v>
      </c>
      <c r="B7" s="262" t="s">
        <v>29</v>
      </c>
      <c r="C7" s="261" t="s">
        <v>27</v>
      </c>
      <c r="D7" s="280"/>
      <c r="E7" s="280"/>
      <c r="F7" s="280"/>
      <c r="G7" s="258"/>
      <c r="H7" s="258"/>
      <c r="I7" s="258"/>
      <c r="J7" s="258"/>
      <c r="K7" s="258"/>
      <c r="L7" s="258"/>
      <c r="M7" s="264">
        <f t="shared" si="0"/>
        <v>0</v>
      </c>
    </row>
    <row r="8" spans="1:13" ht="24" x14ac:dyDescent="0.25">
      <c r="A8" s="261">
        <v>4</v>
      </c>
      <c r="B8" s="262" t="s">
        <v>30</v>
      </c>
      <c r="C8" s="261" t="s">
        <v>27</v>
      </c>
      <c r="D8" s="280"/>
      <c r="E8" s="280"/>
      <c r="F8" s="280"/>
      <c r="G8" s="258"/>
      <c r="H8" s="258"/>
      <c r="I8" s="258"/>
      <c r="J8" s="258"/>
      <c r="K8" s="258"/>
      <c r="L8" s="258"/>
      <c r="M8" s="264">
        <f t="shared" si="0"/>
        <v>0</v>
      </c>
    </row>
    <row r="9" spans="1:13" x14ac:dyDescent="0.25">
      <c r="A9" s="261">
        <v>5</v>
      </c>
      <c r="B9" s="262" t="s">
        <v>31</v>
      </c>
      <c r="C9" s="261" t="s">
        <v>27</v>
      </c>
      <c r="D9" s="280"/>
      <c r="E9" s="280"/>
      <c r="F9" s="280"/>
      <c r="G9" s="258"/>
      <c r="H9" s="258"/>
      <c r="I9" s="258"/>
      <c r="J9" s="258"/>
      <c r="K9" s="258"/>
      <c r="L9" s="258"/>
      <c r="M9" s="264">
        <f t="shared" si="0"/>
        <v>0</v>
      </c>
    </row>
    <row r="10" spans="1:13" x14ac:dyDescent="0.25">
      <c r="A10" s="261">
        <v>6</v>
      </c>
      <c r="B10" s="262" t="s">
        <v>32</v>
      </c>
      <c r="C10" s="261" t="s">
        <v>33</v>
      </c>
      <c r="D10" s="280"/>
      <c r="E10" s="280"/>
      <c r="F10" s="280"/>
      <c r="G10" s="258"/>
      <c r="H10" s="258"/>
      <c r="I10" s="258"/>
      <c r="J10" s="258"/>
      <c r="K10" s="258"/>
      <c r="L10" s="258"/>
      <c r="M10" s="264">
        <f t="shared" si="0"/>
        <v>0</v>
      </c>
    </row>
    <row r="11" spans="1:13" x14ac:dyDescent="0.25">
      <c r="A11" s="261">
        <v>7</v>
      </c>
      <c r="B11" s="262" t="s">
        <v>34</v>
      </c>
      <c r="C11" s="261" t="s">
        <v>33</v>
      </c>
      <c r="D11" s="280"/>
      <c r="E11" s="280"/>
      <c r="F11" s="280"/>
      <c r="G11" s="258"/>
      <c r="H11" s="258"/>
      <c r="I11" s="258"/>
      <c r="J11" s="258"/>
      <c r="K11" s="258"/>
      <c r="L11" s="258"/>
      <c r="M11" s="264">
        <f t="shared" si="0"/>
        <v>0</v>
      </c>
    </row>
    <row r="12" spans="1:13" x14ac:dyDescent="0.25">
      <c r="A12" s="266"/>
      <c r="B12" s="267"/>
      <c r="C12" s="261" t="s">
        <v>35</v>
      </c>
      <c r="D12" s="268">
        <f t="shared" ref="D12:L12" si="1">+(D5*314)+(D6*314)+(D7*275)+(D8*312)+(D9*314)+(D10*55)+(D11*132)</f>
        <v>0</v>
      </c>
      <c r="E12" s="268">
        <f t="shared" si="1"/>
        <v>0</v>
      </c>
      <c r="F12" s="268">
        <f t="shared" si="1"/>
        <v>0</v>
      </c>
      <c r="G12" s="268">
        <f t="shared" si="1"/>
        <v>0</v>
      </c>
      <c r="H12" s="268">
        <f t="shared" si="1"/>
        <v>0</v>
      </c>
      <c r="I12" s="268">
        <f t="shared" si="1"/>
        <v>0</v>
      </c>
      <c r="J12" s="268">
        <f t="shared" si="1"/>
        <v>0</v>
      </c>
      <c r="K12" s="268">
        <f t="shared" si="1"/>
        <v>0</v>
      </c>
      <c r="L12" s="268">
        <f t="shared" si="1"/>
        <v>0</v>
      </c>
      <c r="M12" s="264">
        <f t="shared" si="0"/>
        <v>0</v>
      </c>
    </row>
    <row r="13" spans="1:13" ht="48" x14ac:dyDescent="0.25">
      <c r="A13" s="266"/>
      <c r="B13" s="267"/>
      <c r="C13" s="261" t="s">
        <v>36</v>
      </c>
      <c r="D13" s="268">
        <f t="shared" ref="D13:L13" si="2">+(D12*3)*1.3</f>
        <v>0</v>
      </c>
      <c r="E13" s="268">
        <f t="shared" si="2"/>
        <v>0</v>
      </c>
      <c r="F13" s="268">
        <f t="shared" si="2"/>
        <v>0</v>
      </c>
      <c r="G13" s="268">
        <f t="shared" si="2"/>
        <v>0</v>
      </c>
      <c r="H13" s="268">
        <f t="shared" si="2"/>
        <v>0</v>
      </c>
      <c r="I13" s="268">
        <f t="shared" si="2"/>
        <v>0</v>
      </c>
      <c r="J13" s="268">
        <f t="shared" si="2"/>
        <v>0</v>
      </c>
      <c r="K13" s="268">
        <f t="shared" si="2"/>
        <v>0</v>
      </c>
      <c r="L13" s="268">
        <f t="shared" si="2"/>
        <v>0</v>
      </c>
      <c r="M13" s="264">
        <f t="shared" si="0"/>
        <v>0</v>
      </c>
    </row>
    <row r="14" spans="1:13" x14ac:dyDescent="0.25">
      <c r="A14" s="266"/>
      <c r="B14" s="267"/>
      <c r="C14" s="266"/>
      <c r="D14" s="269"/>
      <c r="E14" s="269"/>
      <c r="F14" s="269"/>
      <c r="G14" s="270"/>
      <c r="H14" s="270"/>
      <c r="I14" s="270"/>
      <c r="J14" s="270"/>
      <c r="K14" s="270"/>
      <c r="L14" s="270"/>
      <c r="M14" s="271"/>
    </row>
    <row r="15" spans="1:13" x14ac:dyDescent="0.25">
      <c r="A15" s="387" t="s">
        <v>37</v>
      </c>
      <c r="B15" s="387" t="s">
        <v>1</v>
      </c>
      <c r="C15" s="388" t="s">
        <v>13</v>
      </c>
      <c r="D15" s="398" t="s">
        <v>14</v>
      </c>
      <c r="E15" s="399"/>
      <c r="F15" s="399"/>
      <c r="G15" s="399"/>
      <c r="H15" s="399"/>
      <c r="I15" s="399"/>
      <c r="J15" s="399"/>
      <c r="K15" s="399"/>
      <c r="L15" s="400"/>
      <c r="M15" s="395" t="s">
        <v>15</v>
      </c>
    </row>
    <row r="16" spans="1:13" x14ac:dyDescent="0.25">
      <c r="A16" s="387"/>
      <c r="B16" s="387"/>
      <c r="C16" s="388"/>
      <c r="D16" s="273"/>
      <c r="E16" s="273"/>
      <c r="F16" s="273"/>
      <c r="G16" s="273"/>
      <c r="H16" s="273"/>
      <c r="I16" s="273"/>
      <c r="J16" s="273"/>
      <c r="K16" s="273"/>
      <c r="L16" s="273"/>
      <c r="M16" s="396"/>
    </row>
    <row r="17" spans="1:13" x14ac:dyDescent="0.25">
      <c r="A17" s="387" t="s">
        <v>20</v>
      </c>
      <c r="B17" s="387"/>
      <c r="C17" s="387"/>
      <c r="D17" s="273" t="s">
        <v>25</v>
      </c>
      <c r="E17" s="273" t="s">
        <v>25</v>
      </c>
      <c r="F17" s="273" t="s">
        <v>25</v>
      </c>
      <c r="G17" s="273" t="s">
        <v>25</v>
      </c>
      <c r="H17" s="273" t="s">
        <v>25</v>
      </c>
      <c r="I17" s="273" t="s">
        <v>25</v>
      </c>
      <c r="J17" s="273" t="s">
        <v>25</v>
      </c>
      <c r="K17" s="273" t="s">
        <v>25</v>
      </c>
      <c r="L17" s="273" t="s">
        <v>25</v>
      </c>
      <c r="M17" s="397"/>
    </row>
    <row r="18" spans="1:13" ht="24" x14ac:dyDescent="0.25">
      <c r="A18" s="274">
        <v>8</v>
      </c>
      <c r="B18" s="275" t="s">
        <v>38</v>
      </c>
      <c r="C18" s="274" t="s">
        <v>27</v>
      </c>
      <c r="D18" s="274"/>
      <c r="E18" s="302"/>
      <c r="F18" s="302"/>
      <c r="G18" s="302"/>
      <c r="H18" s="302"/>
      <c r="I18" s="302"/>
      <c r="J18" s="302"/>
      <c r="K18" s="302"/>
      <c r="L18" s="302"/>
      <c r="M18" s="276">
        <f>+SUM(D18:L18)</f>
        <v>0</v>
      </c>
    </row>
    <row r="19" spans="1:13" x14ac:dyDescent="0.25">
      <c r="A19" s="277"/>
      <c r="B19" s="278"/>
      <c r="C19" s="261" t="s">
        <v>35</v>
      </c>
      <c r="D19" s="268">
        <f>+D18*116</f>
        <v>0</v>
      </c>
      <c r="E19" s="268">
        <f t="shared" ref="E19:L19" si="3">+E18*116</f>
        <v>0</v>
      </c>
      <c r="F19" s="268">
        <f t="shared" si="3"/>
        <v>0</v>
      </c>
      <c r="G19" s="268">
        <f t="shared" si="3"/>
        <v>0</v>
      </c>
      <c r="H19" s="268">
        <f t="shared" si="3"/>
        <v>0</v>
      </c>
      <c r="I19" s="268">
        <f t="shared" si="3"/>
        <v>0</v>
      </c>
      <c r="J19" s="268">
        <f t="shared" si="3"/>
        <v>0</v>
      </c>
      <c r="K19" s="268">
        <f t="shared" si="3"/>
        <v>0</v>
      </c>
      <c r="L19" s="268">
        <f t="shared" si="3"/>
        <v>0</v>
      </c>
      <c r="M19" s="276">
        <f t="shared" ref="M19:M20" si="4">+SUM(D19:L19)</f>
        <v>0</v>
      </c>
    </row>
    <row r="20" spans="1:13" ht="48" x14ac:dyDescent="0.25">
      <c r="A20" s="277"/>
      <c r="B20" s="278"/>
      <c r="C20" s="261" t="s">
        <v>36</v>
      </c>
      <c r="D20" s="268">
        <f>+(D19*3)*1.3</f>
        <v>0</v>
      </c>
      <c r="E20" s="268">
        <f t="shared" ref="E20:L20" si="5">+(E19*3)*1.3</f>
        <v>0</v>
      </c>
      <c r="F20" s="268">
        <f t="shared" si="5"/>
        <v>0</v>
      </c>
      <c r="G20" s="268">
        <f t="shared" si="5"/>
        <v>0</v>
      </c>
      <c r="H20" s="268">
        <f t="shared" si="5"/>
        <v>0</v>
      </c>
      <c r="I20" s="268">
        <f t="shared" si="5"/>
        <v>0</v>
      </c>
      <c r="J20" s="268">
        <f t="shared" si="5"/>
        <v>0</v>
      </c>
      <c r="K20" s="268">
        <f t="shared" si="5"/>
        <v>0</v>
      </c>
      <c r="L20" s="268">
        <f t="shared" si="5"/>
        <v>0</v>
      </c>
      <c r="M20" s="276">
        <f t="shared" si="4"/>
        <v>0</v>
      </c>
    </row>
    <row r="21" spans="1:13" x14ac:dyDescent="0.25">
      <c r="A21" s="301"/>
      <c r="B21" s="301"/>
      <c r="C21" s="303"/>
      <c r="D21" s="301"/>
      <c r="E21" s="301"/>
      <c r="F21" s="301"/>
      <c r="G21" s="301"/>
      <c r="H21" s="301"/>
      <c r="I21" s="301"/>
      <c r="J21" s="301"/>
      <c r="K21" s="301"/>
      <c r="L21" s="301"/>
      <c r="M21" s="253"/>
    </row>
    <row r="22" spans="1:13" x14ac:dyDescent="0.25">
      <c r="A22" s="387" t="s">
        <v>39</v>
      </c>
      <c r="B22" s="387" t="s">
        <v>2</v>
      </c>
      <c r="C22" s="388" t="s">
        <v>13</v>
      </c>
      <c r="D22" s="398" t="s">
        <v>14</v>
      </c>
      <c r="E22" s="399"/>
      <c r="F22" s="399"/>
      <c r="G22" s="399"/>
      <c r="H22" s="399"/>
      <c r="I22" s="399"/>
      <c r="J22" s="399"/>
      <c r="K22" s="399"/>
      <c r="L22" s="400"/>
      <c r="M22" s="395" t="s">
        <v>15</v>
      </c>
    </row>
    <row r="23" spans="1:13" x14ac:dyDescent="0.25">
      <c r="A23" s="387"/>
      <c r="B23" s="387"/>
      <c r="C23" s="388"/>
      <c r="D23" s="273"/>
      <c r="E23" s="273"/>
      <c r="F23" s="273"/>
      <c r="G23" s="273"/>
      <c r="H23" s="273"/>
      <c r="I23" s="273"/>
      <c r="J23" s="273"/>
      <c r="K23" s="273"/>
      <c r="L23" s="273"/>
      <c r="M23" s="396"/>
    </row>
    <row r="24" spans="1:13" x14ac:dyDescent="0.25">
      <c r="A24" s="387" t="s">
        <v>20</v>
      </c>
      <c r="B24" s="387"/>
      <c r="C24" s="387"/>
      <c r="D24" s="273" t="s">
        <v>25</v>
      </c>
      <c r="E24" s="273" t="s">
        <v>25</v>
      </c>
      <c r="F24" s="273" t="s">
        <v>25</v>
      </c>
      <c r="G24" s="273" t="s">
        <v>25</v>
      </c>
      <c r="H24" s="273" t="s">
        <v>25</v>
      </c>
      <c r="I24" s="273" t="s">
        <v>25</v>
      </c>
      <c r="J24" s="273" t="s">
        <v>25</v>
      </c>
      <c r="K24" s="273" t="s">
        <v>25</v>
      </c>
      <c r="L24" s="273" t="s">
        <v>25</v>
      </c>
      <c r="M24" s="397"/>
    </row>
    <row r="25" spans="1:13" ht="24" x14ac:dyDescent="0.25">
      <c r="A25" s="274">
        <v>9</v>
      </c>
      <c r="B25" s="275" t="s">
        <v>46</v>
      </c>
      <c r="C25" s="274" t="s">
        <v>47</v>
      </c>
      <c r="D25" s="281"/>
      <c r="E25" s="281"/>
      <c r="F25" s="281"/>
      <c r="G25" s="281"/>
      <c r="H25" s="281"/>
      <c r="I25" s="281"/>
      <c r="J25" s="281"/>
      <c r="K25" s="281"/>
      <c r="L25" s="280"/>
      <c r="M25" s="282">
        <f>+SUM(D25:L25)</f>
        <v>0</v>
      </c>
    </row>
    <row r="26" spans="1:13" ht="24" x14ac:dyDescent="0.25">
      <c r="A26" s="274">
        <v>10</v>
      </c>
      <c r="B26" s="275" t="s">
        <v>48</v>
      </c>
      <c r="C26" s="274" t="s">
        <v>47</v>
      </c>
      <c r="D26" s="281"/>
      <c r="E26" s="281"/>
      <c r="F26" s="281"/>
      <c r="G26" s="281"/>
      <c r="H26" s="281"/>
      <c r="I26" s="281"/>
      <c r="J26" s="281"/>
      <c r="K26" s="281"/>
      <c r="L26" s="280"/>
      <c r="M26" s="282">
        <f t="shared" ref="M26:M29" si="6">+SUM(D26:L26)</f>
        <v>0</v>
      </c>
    </row>
    <row r="27" spans="1:13" ht="24" x14ac:dyDescent="0.25">
      <c r="A27" s="274">
        <v>11</v>
      </c>
      <c r="B27" s="283" t="s">
        <v>49</v>
      </c>
      <c r="C27" s="274" t="s">
        <v>47</v>
      </c>
      <c r="D27" s="281"/>
      <c r="E27" s="281"/>
      <c r="F27" s="281"/>
      <c r="G27" s="281"/>
      <c r="H27" s="281"/>
      <c r="I27" s="281"/>
      <c r="J27" s="281"/>
      <c r="K27" s="281"/>
      <c r="L27" s="280"/>
      <c r="M27" s="282">
        <f t="shared" si="6"/>
        <v>0</v>
      </c>
    </row>
    <row r="28" spans="1:13" x14ac:dyDescent="0.25">
      <c r="A28" s="277"/>
      <c r="B28" s="278"/>
      <c r="C28" s="261" t="s">
        <v>35</v>
      </c>
      <c r="D28" s="268">
        <f>+(D25*186)+(D26*28)+(D27*407)</f>
        <v>0</v>
      </c>
      <c r="E28" s="268">
        <f t="shared" ref="E28:L28" si="7">+(E25*186)+(E26*28)+(E27*407)</f>
        <v>0</v>
      </c>
      <c r="F28" s="268">
        <f t="shared" si="7"/>
        <v>0</v>
      </c>
      <c r="G28" s="268">
        <f t="shared" si="7"/>
        <v>0</v>
      </c>
      <c r="H28" s="268">
        <f t="shared" si="7"/>
        <v>0</v>
      </c>
      <c r="I28" s="268">
        <f t="shared" si="7"/>
        <v>0</v>
      </c>
      <c r="J28" s="268">
        <f t="shared" si="7"/>
        <v>0</v>
      </c>
      <c r="K28" s="268">
        <f t="shared" si="7"/>
        <v>0</v>
      </c>
      <c r="L28" s="268">
        <f t="shared" si="7"/>
        <v>0</v>
      </c>
      <c r="M28" s="282">
        <f t="shared" si="6"/>
        <v>0</v>
      </c>
    </row>
    <row r="29" spans="1:13" ht="48" x14ac:dyDescent="0.25">
      <c r="A29" s="277"/>
      <c r="B29" s="278"/>
      <c r="C29" s="261" t="s">
        <v>36</v>
      </c>
      <c r="D29" s="268">
        <f>+(D28*3)*1.3</f>
        <v>0</v>
      </c>
      <c r="E29" s="268">
        <f t="shared" ref="E29:L29" si="8">+(E28*3)*1.3</f>
        <v>0</v>
      </c>
      <c r="F29" s="268">
        <f t="shared" si="8"/>
        <v>0</v>
      </c>
      <c r="G29" s="268">
        <f t="shared" si="8"/>
        <v>0</v>
      </c>
      <c r="H29" s="268">
        <f t="shared" si="8"/>
        <v>0</v>
      </c>
      <c r="I29" s="268">
        <f t="shared" si="8"/>
        <v>0</v>
      </c>
      <c r="J29" s="268">
        <f t="shared" si="8"/>
        <v>0</v>
      </c>
      <c r="K29" s="268">
        <f t="shared" si="8"/>
        <v>0</v>
      </c>
      <c r="L29" s="268">
        <f t="shared" si="8"/>
        <v>0</v>
      </c>
      <c r="M29" s="282">
        <f t="shared" si="6"/>
        <v>0</v>
      </c>
    </row>
    <row r="30" spans="1:13" x14ac:dyDescent="0.25">
      <c r="A30" s="301"/>
      <c r="B30" s="301"/>
      <c r="C30" s="303"/>
      <c r="D30" s="301"/>
      <c r="E30" s="301"/>
      <c r="F30" s="301"/>
      <c r="G30" s="301"/>
      <c r="H30" s="301"/>
      <c r="I30" s="301"/>
      <c r="J30" s="301"/>
      <c r="K30" s="301"/>
      <c r="L30" s="301"/>
      <c r="M30" s="253"/>
    </row>
    <row r="31" spans="1:13" x14ac:dyDescent="0.25">
      <c r="A31" s="387" t="s">
        <v>50</v>
      </c>
      <c r="B31" s="387" t="s">
        <v>3</v>
      </c>
      <c r="C31" s="388" t="s">
        <v>13</v>
      </c>
      <c r="D31" s="387" t="s">
        <v>14</v>
      </c>
      <c r="E31" s="387"/>
      <c r="F31" s="387"/>
      <c r="G31" s="387"/>
      <c r="H31" s="387"/>
      <c r="I31" s="387"/>
      <c r="J31" s="387"/>
      <c r="K31" s="387"/>
      <c r="L31" s="387"/>
      <c r="M31" s="395" t="s">
        <v>15</v>
      </c>
    </row>
    <row r="32" spans="1:13" x14ac:dyDescent="0.25">
      <c r="A32" s="387"/>
      <c r="B32" s="387"/>
      <c r="C32" s="388"/>
      <c r="D32" s="287"/>
      <c r="E32" s="302"/>
      <c r="F32" s="302"/>
      <c r="G32" s="302"/>
      <c r="H32" s="302"/>
      <c r="I32" s="302"/>
      <c r="J32" s="302"/>
      <c r="K32" s="302"/>
      <c r="L32" s="302"/>
      <c r="M32" s="396"/>
    </row>
    <row r="33" spans="1:13" x14ac:dyDescent="0.25">
      <c r="A33" s="387" t="s">
        <v>20</v>
      </c>
      <c r="B33" s="387"/>
      <c r="C33" s="387"/>
      <c r="D33" s="273" t="s">
        <v>25</v>
      </c>
      <c r="E33" s="273" t="s">
        <v>25</v>
      </c>
      <c r="F33" s="273" t="s">
        <v>25</v>
      </c>
      <c r="G33" s="273" t="s">
        <v>25</v>
      </c>
      <c r="H33" s="273" t="s">
        <v>25</v>
      </c>
      <c r="I33" s="273" t="s">
        <v>25</v>
      </c>
      <c r="J33" s="273" t="s">
        <v>25</v>
      </c>
      <c r="K33" s="273" t="s">
        <v>25</v>
      </c>
      <c r="L33" s="273" t="s">
        <v>25</v>
      </c>
      <c r="M33" s="397"/>
    </row>
    <row r="34" spans="1:13" ht="24" x14ac:dyDescent="0.25">
      <c r="A34" s="274">
        <v>12</v>
      </c>
      <c r="B34" s="275" t="s">
        <v>53</v>
      </c>
      <c r="C34" s="274" t="s">
        <v>54</v>
      </c>
      <c r="D34" s="280"/>
      <c r="E34" s="302"/>
      <c r="F34" s="302"/>
      <c r="G34" s="302"/>
      <c r="H34" s="302"/>
      <c r="I34" s="302"/>
      <c r="J34" s="302"/>
      <c r="K34" s="302"/>
      <c r="L34" s="302"/>
      <c r="M34" s="282">
        <f>+SUM(D34:L34)</f>
        <v>0</v>
      </c>
    </row>
    <row r="35" spans="1:13" x14ac:dyDescent="0.25">
      <c r="A35" s="277"/>
      <c r="B35" s="286"/>
      <c r="C35" s="261" t="s">
        <v>35</v>
      </c>
      <c r="D35" s="268">
        <f>+D34*1.93</f>
        <v>0</v>
      </c>
      <c r="E35" s="268">
        <f t="shared" ref="E35:L35" si="9">+E34*1.93</f>
        <v>0</v>
      </c>
      <c r="F35" s="268">
        <f t="shared" si="9"/>
        <v>0</v>
      </c>
      <c r="G35" s="268">
        <f t="shared" si="9"/>
        <v>0</v>
      </c>
      <c r="H35" s="268">
        <f t="shared" si="9"/>
        <v>0</v>
      </c>
      <c r="I35" s="268">
        <f t="shared" si="9"/>
        <v>0</v>
      </c>
      <c r="J35" s="268">
        <f t="shared" si="9"/>
        <v>0</v>
      </c>
      <c r="K35" s="268">
        <f t="shared" si="9"/>
        <v>0</v>
      </c>
      <c r="L35" s="268">
        <f t="shared" si="9"/>
        <v>0</v>
      </c>
      <c r="M35" s="282">
        <f t="shared" ref="M35:M36" si="10">+SUM(D35:L35)</f>
        <v>0</v>
      </c>
    </row>
    <row r="36" spans="1:13" ht="48" x14ac:dyDescent="0.25">
      <c r="A36" s="277"/>
      <c r="B36" s="286"/>
      <c r="C36" s="261" t="s">
        <v>36</v>
      </c>
      <c r="D36" s="268">
        <f>+(D35*3)*1.3</f>
        <v>0</v>
      </c>
      <c r="E36" s="268">
        <f t="shared" ref="E36:L36" si="11">+(E35*3)*1.3</f>
        <v>0</v>
      </c>
      <c r="F36" s="268">
        <f t="shared" si="11"/>
        <v>0</v>
      </c>
      <c r="G36" s="268">
        <f t="shared" si="11"/>
        <v>0</v>
      </c>
      <c r="H36" s="268">
        <f t="shared" si="11"/>
        <v>0</v>
      </c>
      <c r="I36" s="268">
        <f t="shared" si="11"/>
        <v>0</v>
      </c>
      <c r="J36" s="268">
        <f t="shared" si="11"/>
        <v>0</v>
      </c>
      <c r="K36" s="268">
        <f t="shared" si="11"/>
        <v>0</v>
      </c>
      <c r="L36" s="268">
        <f t="shared" si="11"/>
        <v>0</v>
      </c>
      <c r="M36" s="282">
        <f t="shared" si="10"/>
        <v>0</v>
      </c>
    </row>
    <row r="37" spans="1:13" x14ac:dyDescent="0.25">
      <c r="A37" s="301"/>
      <c r="B37" s="301"/>
      <c r="C37" s="303"/>
      <c r="D37" s="301"/>
      <c r="E37" s="301"/>
      <c r="F37" s="301"/>
      <c r="G37" s="301"/>
      <c r="H37" s="301"/>
      <c r="I37" s="301"/>
      <c r="J37" s="301"/>
      <c r="K37" s="301"/>
      <c r="L37" s="301"/>
      <c r="M37" s="253"/>
    </row>
    <row r="38" spans="1:13" x14ac:dyDescent="0.25">
      <c r="A38" s="387" t="s">
        <v>55</v>
      </c>
      <c r="B38" s="387" t="s">
        <v>56</v>
      </c>
      <c r="C38" s="393" t="s">
        <v>13</v>
      </c>
      <c r="D38" s="398" t="s">
        <v>14</v>
      </c>
      <c r="E38" s="399"/>
      <c r="F38" s="399"/>
      <c r="G38" s="399"/>
      <c r="H38" s="399"/>
      <c r="I38" s="399"/>
      <c r="J38" s="399"/>
      <c r="K38" s="399"/>
      <c r="L38" s="400"/>
      <c r="M38" s="395" t="s">
        <v>15</v>
      </c>
    </row>
    <row r="39" spans="1:13" x14ac:dyDescent="0.25">
      <c r="A39" s="387"/>
      <c r="B39" s="387"/>
      <c r="C39" s="394"/>
      <c r="D39" s="287"/>
      <c r="E39" s="287"/>
      <c r="F39" s="287"/>
      <c r="G39" s="287"/>
      <c r="H39" s="287"/>
      <c r="I39" s="287"/>
      <c r="J39" s="302"/>
      <c r="K39" s="302"/>
      <c r="L39" s="302"/>
      <c r="M39" s="396"/>
    </row>
    <row r="40" spans="1:13" x14ac:dyDescent="0.25">
      <c r="A40" s="398" t="s">
        <v>20</v>
      </c>
      <c r="B40" s="399"/>
      <c r="C40" s="400"/>
      <c r="D40" s="273" t="s">
        <v>25</v>
      </c>
      <c r="E40" s="273" t="s">
        <v>25</v>
      </c>
      <c r="F40" s="273" t="s">
        <v>25</v>
      </c>
      <c r="G40" s="273" t="s">
        <v>25</v>
      </c>
      <c r="H40" s="273" t="s">
        <v>25</v>
      </c>
      <c r="I40" s="273" t="s">
        <v>25</v>
      </c>
      <c r="J40" s="273" t="s">
        <v>25</v>
      </c>
      <c r="K40" s="273" t="s">
        <v>25</v>
      </c>
      <c r="L40" s="273" t="s">
        <v>25</v>
      </c>
      <c r="M40" s="397"/>
    </row>
    <row r="41" spans="1:13" x14ac:dyDescent="0.25">
      <c r="A41" s="274">
        <v>13</v>
      </c>
      <c r="B41" s="283" t="s">
        <v>5</v>
      </c>
      <c r="C41" s="274" t="s">
        <v>33</v>
      </c>
      <c r="D41" s="281"/>
      <c r="E41" s="281"/>
      <c r="F41" s="281"/>
      <c r="G41" s="281"/>
      <c r="H41" s="281"/>
      <c r="I41" s="281"/>
      <c r="J41" s="302"/>
      <c r="K41" s="302"/>
      <c r="L41" s="302"/>
      <c r="M41" s="282">
        <f>+SUM(D41:L41)</f>
        <v>0</v>
      </c>
    </row>
    <row r="42" spans="1:13" x14ac:dyDescent="0.25">
      <c r="A42" s="277"/>
      <c r="B42" s="286"/>
      <c r="C42" s="274" t="s">
        <v>35</v>
      </c>
      <c r="D42" s="260">
        <f>+D41*1.57</f>
        <v>0</v>
      </c>
      <c r="E42" s="260">
        <f t="shared" ref="E42:I42" si="12">+E41*1.57</f>
        <v>0</v>
      </c>
      <c r="F42" s="260">
        <f t="shared" si="12"/>
        <v>0</v>
      </c>
      <c r="G42" s="260">
        <f t="shared" si="12"/>
        <v>0</v>
      </c>
      <c r="H42" s="260">
        <f t="shared" si="12"/>
        <v>0</v>
      </c>
      <c r="I42" s="260">
        <f t="shared" si="12"/>
        <v>0</v>
      </c>
      <c r="J42" s="302"/>
      <c r="K42" s="302"/>
      <c r="L42" s="302"/>
      <c r="M42" s="282">
        <f t="shared" ref="M42:M43" si="13">+SUM(D42:L42)</f>
        <v>0</v>
      </c>
    </row>
    <row r="43" spans="1:13" ht="48" x14ac:dyDescent="0.25">
      <c r="A43" s="277"/>
      <c r="B43" s="286"/>
      <c r="C43" s="274" t="s">
        <v>36</v>
      </c>
      <c r="D43" s="260">
        <f>+(D42*3)*1.3</f>
        <v>0</v>
      </c>
      <c r="E43" s="260">
        <f t="shared" ref="E43:I43" si="14">+(E42*3)*1.3</f>
        <v>0</v>
      </c>
      <c r="F43" s="260">
        <f t="shared" si="14"/>
        <v>0</v>
      </c>
      <c r="G43" s="260">
        <f t="shared" si="14"/>
        <v>0</v>
      </c>
      <c r="H43" s="260">
        <f t="shared" si="14"/>
        <v>0</v>
      </c>
      <c r="I43" s="260">
        <f t="shared" si="14"/>
        <v>0</v>
      </c>
      <c r="J43" s="302"/>
      <c r="K43" s="302"/>
      <c r="L43" s="302"/>
      <c r="M43" s="282">
        <f t="shared" si="13"/>
        <v>0</v>
      </c>
    </row>
    <row r="44" spans="1:13" x14ac:dyDescent="0.25">
      <c r="A44" s="301"/>
      <c r="B44" s="301"/>
      <c r="C44" s="303"/>
      <c r="D44" s="301"/>
      <c r="E44" s="301"/>
      <c r="F44" s="301"/>
      <c r="G44" s="301"/>
      <c r="H44" s="301"/>
      <c r="I44" s="301"/>
      <c r="J44" s="301"/>
      <c r="K44" s="301"/>
      <c r="L44" s="301"/>
      <c r="M44" s="253"/>
    </row>
    <row r="45" spans="1:13" x14ac:dyDescent="0.25">
      <c r="A45" s="387">
        <v>6</v>
      </c>
      <c r="B45" s="387" t="s">
        <v>6</v>
      </c>
      <c r="C45" s="393" t="s">
        <v>13</v>
      </c>
      <c r="D45" s="387" t="s">
        <v>14</v>
      </c>
      <c r="E45" s="387"/>
      <c r="F45" s="387"/>
      <c r="G45" s="387"/>
      <c r="H45" s="387"/>
      <c r="I45" s="387"/>
      <c r="J45" s="387"/>
      <c r="K45" s="387"/>
      <c r="L45" s="387"/>
      <c r="M45" s="395" t="s">
        <v>15</v>
      </c>
    </row>
    <row r="46" spans="1:13" x14ac:dyDescent="0.25">
      <c r="A46" s="387"/>
      <c r="B46" s="387"/>
      <c r="C46" s="394"/>
      <c r="D46" s="287"/>
      <c r="E46" s="302"/>
      <c r="F46" s="302"/>
      <c r="G46" s="302"/>
      <c r="H46" s="302"/>
      <c r="I46" s="302"/>
      <c r="J46" s="302"/>
      <c r="K46" s="302"/>
      <c r="L46" s="302"/>
      <c r="M46" s="396"/>
    </row>
    <row r="47" spans="1:13" x14ac:dyDescent="0.25">
      <c r="A47" s="398" t="s">
        <v>20</v>
      </c>
      <c r="B47" s="399"/>
      <c r="C47" s="400"/>
      <c r="D47" s="273" t="s">
        <v>25</v>
      </c>
      <c r="E47" s="273" t="s">
        <v>25</v>
      </c>
      <c r="F47" s="273" t="s">
        <v>25</v>
      </c>
      <c r="G47" s="273" t="s">
        <v>25</v>
      </c>
      <c r="H47" s="273" t="s">
        <v>25</v>
      </c>
      <c r="I47" s="273" t="s">
        <v>25</v>
      </c>
      <c r="J47" s="273" t="s">
        <v>25</v>
      </c>
      <c r="K47" s="273" t="s">
        <v>25</v>
      </c>
      <c r="L47" s="273" t="s">
        <v>25</v>
      </c>
      <c r="M47" s="397"/>
    </row>
    <row r="48" spans="1:13" ht="24" x14ac:dyDescent="0.25">
      <c r="A48" s="274">
        <v>14</v>
      </c>
      <c r="B48" s="288" t="s">
        <v>57</v>
      </c>
      <c r="C48" s="274" t="s">
        <v>58</v>
      </c>
      <c r="D48" s="289"/>
      <c r="E48" s="302"/>
      <c r="F48" s="302"/>
      <c r="G48" s="302"/>
      <c r="H48" s="302"/>
      <c r="I48" s="302"/>
      <c r="J48" s="302"/>
      <c r="K48" s="302"/>
      <c r="L48" s="302"/>
      <c r="M48" s="290">
        <f>+SUM(D48:L48)</f>
        <v>0</v>
      </c>
    </row>
    <row r="49" spans="1:13" ht="24" x14ac:dyDescent="0.25">
      <c r="A49" s="274">
        <v>15</v>
      </c>
      <c r="B49" s="288" t="s">
        <v>59</v>
      </c>
      <c r="C49" s="274" t="s">
        <v>58</v>
      </c>
      <c r="D49" s="291"/>
      <c r="E49" s="302"/>
      <c r="F49" s="302"/>
      <c r="G49" s="302"/>
      <c r="H49" s="302"/>
      <c r="I49" s="302"/>
      <c r="J49" s="302"/>
      <c r="K49" s="302"/>
      <c r="L49" s="302"/>
      <c r="M49" s="290">
        <f t="shared" ref="M49:M52" si="15">+SUM(D49:L49)</f>
        <v>0</v>
      </c>
    </row>
    <row r="50" spans="1:13" ht="24" x14ac:dyDescent="0.25">
      <c r="A50" s="274">
        <v>16</v>
      </c>
      <c r="B50" s="288" t="s">
        <v>60</v>
      </c>
      <c r="C50" s="274" t="s">
        <v>58</v>
      </c>
      <c r="D50" s="289"/>
      <c r="E50" s="302"/>
      <c r="F50" s="302"/>
      <c r="G50" s="302"/>
      <c r="H50" s="302"/>
      <c r="I50" s="302"/>
      <c r="J50" s="302"/>
      <c r="K50" s="302"/>
      <c r="L50" s="302"/>
      <c r="M50" s="290">
        <f t="shared" si="15"/>
        <v>0</v>
      </c>
    </row>
    <row r="51" spans="1:13" x14ac:dyDescent="0.25">
      <c r="A51" s="277"/>
      <c r="B51" s="286"/>
      <c r="C51" s="274" t="s">
        <v>35</v>
      </c>
      <c r="D51" s="260">
        <f>(D48*2.14)+(D49*1.36)+(D50*0.84)</f>
        <v>0</v>
      </c>
      <c r="E51" s="260">
        <f t="shared" ref="E51:L51" si="16">(E48*2.14)+(E49*1.36)+(E50*0.84)</f>
        <v>0</v>
      </c>
      <c r="F51" s="260">
        <f t="shared" si="16"/>
        <v>0</v>
      </c>
      <c r="G51" s="260">
        <f t="shared" si="16"/>
        <v>0</v>
      </c>
      <c r="H51" s="260">
        <f t="shared" si="16"/>
        <v>0</v>
      </c>
      <c r="I51" s="260">
        <f t="shared" si="16"/>
        <v>0</v>
      </c>
      <c r="J51" s="260">
        <f t="shared" si="16"/>
        <v>0</v>
      </c>
      <c r="K51" s="260">
        <f t="shared" si="16"/>
        <v>0</v>
      </c>
      <c r="L51" s="260">
        <f t="shared" si="16"/>
        <v>0</v>
      </c>
      <c r="M51" s="290">
        <f t="shared" si="15"/>
        <v>0</v>
      </c>
    </row>
    <row r="52" spans="1:13" ht="48" x14ac:dyDescent="0.25">
      <c r="A52" s="277"/>
      <c r="B52" s="286"/>
      <c r="C52" s="274" t="s">
        <v>36</v>
      </c>
      <c r="D52" s="260">
        <f>+(D51*3)*1.3</f>
        <v>0</v>
      </c>
      <c r="E52" s="260">
        <f t="shared" ref="E52:L52" si="17">+(E51*3)*1.3</f>
        <v>0</v>
      </c>
      <c r="F52" s="260">
        <f t="shared" si="17"/>
        <v>0</v>
      </c>
      <c r="G52" s="260">
        <f t="shared" si="17"/>
        <v>0</v>
      </c>
      <c r="H52" s="260">
        <f t="shared" si="17"/>
        <v>0</v>
      </c>
      <c r="I52" s="260">
        <f t="shared" si="17"/>
        <v>0</v>
      </c>
      <c r="J52" s="260">
        <f t="shared" si="17"/>
        <v>0</v>
      </c>
      <c r="K52" s="260">
        <f t="shared" si="17"/>
        <v>0</v>
      </c>
      <c r="L52" s="260">
        <f t="shared" si="17"/>
        <v>0</v>
      </c>
      <c r="M52" s="290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4059-9ACA-494F-AA63-B54EFC760A93}">
  <dimension ref="A1:E9"/>
  <sheetViews>
    <sheetView zoomScaleNormal="100" workbookViewId="0">
      <selection activeCell="D22" sqref="D22"/>
    </sheetView>
  </sheetViews>
  <sheetFormatPr defaultColWidth="9.140625" defaultRowHeight="12.75" x14ac:dyDescent="0.2"/>
  <cols>
    <col min="1" max="1" width="6.42578125" style="341" customWidth="1"/>
    <col min="2" max="2" width="96.85546875" style="341" customWidth="1"/>
    <col min="3" max="3" width="31.28515625" style="342" customWidth="1"/>
    <col min="4" max="4" width="17.5703125" style="341" customWidth="1"/>
    <col min="5" max="5" width="19.140625" style="341" bestFit="1" customWidth="1"/>
    <col min="6" max="16384" width="9.140625" style="341"/>
  </cols>
  <sheetData>
    <row r="1" spans="1:5" x14ac:dyDescent="0.2">
      <c r="A1" s="341" t="s">
        <v>127</v>
      </c>
      <c r="B1" s="343"/>
      <c r="C1" s="343"/>
      <c r="D1" s="343"/>
      <c r="E1" s="343"/>
    </row>
    <row r="2" spans="1:5" x14ac:dyDescent="0.2">
      <c r="A2" s="380" t="s">
        <v>39</v>
      </c>
      <c r="B2" s="380" t="s">
        <v>2</v>
      </c>
      <c r="C2" s="383" t="s">
        <v>13</v>
      </c>
      <c r="D2" s="403" t="s">
        <v>14</v>
      </c>
      <c r="E2" s="404"/>
    </row>
    <row r="3" spans="1:5" ht="49.9" customHeight="1" x14ac:dyDescent="0.2">
      <c r="A3" s="380"/>
      <c r="B3" s="380"/>
      <c r="C3" s="383"/>
      <c r="D3" s="369" t="s">
        <v>128</v>
      </c>
      <c r="E3" s="369" t="s">
        <v>129</v>
      </c>
    </row>
    <row r="4" spans="1:5" x14ac:dyDescent="0.2">
      <c r="A4" s="380" t="s">
        <v>20</v>
      </c>
      <c r="B4" s="380"/>
      <c r="C4" s="380"/>
      <c r="D4" s="316" t="s">
        <v>130</v>
      </c>
      <c r="E4" s="316" t="s">
        <v>131</v>
      </c>
    </row>
    <row r="5" spans="1:5" hidden="1" x14ac:dyDescent="0.2">
      <c r="A5" s="329">
        <v>9</v>
      </c>
      <c r="B5" s="330" t="s">
        <v>46</v>
      </c>
      <c r="C5" s="329" t="s">
        <v>47</v>
      </c>
      <c r="D5" s="334"/>
      <c r="E5" s="334"/>
    </row>
    <row r="6" spans="1:5" x14ac:dyDescent="0.2">
      <c r="A6" s="329">
        <v>10</v>
      </c>
      <c r="B6" s="330" t="s">
        <v>48</v>
      </c>
      <c r="C6" s="329" t="s">
        <v>47</v>
      </c>
      <c r="D6" s="334">
        <v>150</v>
      </c>
      <c r="E6" s="334">
        <v>150</v>
      </c>
    </row>
    <row r="7" spans="1:5" hidden="1" x14ac:dyDescent="0.2">
      <c r="A7" s="329">
        <v>11</v>
      </c>
      <c r="B7" s="335" t="s">
        <v>49</v>
      </c>
      <c r="C7" s="329" t="s">
        <v>47</v>
      </c>
      <c r="D7" s="334"/>
      <c r="E7" s="334"/>
    </row>
    <row r="8" spans="1:5" x14ac:dyDescent="0.2">
      <c r="A8" s="331"/>
      <c r="B8" s="332"/>
      <c r="C8" s="317" t="s">
        <v>35</v>
      </c>
      <c r="D8" s="336">
        <f>+(D5*186)+(D6*28)+(D7*407)</f>
        <v>4200</v>
      </c>
      <c r="E8" s="336">
        <f t="shared" ref="E8" si="0">+(E5*186)+(E6*28)+(E7*407)</f>
        <v>4200</v>
      </c>
    </row>
    <row r="9" spans="1:5" ht="51" x14ac:dyDescent="0.2">
      <c r="A9" s="331"/>
      <c r="B9" s="332"/>
      <c r="C9" s="317" t="s">
        <v>36</v>
      </c>
      <c r="D9" s="336">
        <f>+(D8*3)*1.3</f>
        <v>16380</v>
      </c>
      <c r="E9" s="336">
        <f t="shared" ref="E9" si="1">+(E8*3)*1.3</f>
        <v>16380</v>
      </c>
    </row>
  </sheetData>
  <mergeCells count="5">
    <mergeCell ref="A2:A3"/>
    <mergeCell ref="B2:B3"/>
    <mergeCell ref="C2:C3"/>
    <mergeCell ref="D2:E2"/>
    <mergeCell ref="A4:C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53B6-C864-4427-A5E7-B5DA4B894A4A}">
  <dimension ref="A1:D7"/>
  <sheetViews>
    <sheetView workbookViewId="0">
      <selection activeCell="D22" sqref="D22"/>
    </sheetView>
  </sheetViews>
  <sheetFormatPr defaultColWidth="9.140625" defaultRowHeight="15" x14ac:dyDescent="0.25"/>
  <cols>
    <col min="1" max="4" width="38.140625" style="298" customWidth="1"/>
    <col min="5" max="16384" width="9.140625" style="298"/>
  </cols>
  <sheetData>
    <row r="1" spans="1:4" x14ac:dyDescent="0.25">
      <c r="A1" s="407" t="s">
        <v>132</v>
      </c>
      <c r="B1" s="407"/>
      <c r="C1" s="407"/>
      <c r="D1" s="407"/>
    </row>
    <row r="2" spans="1:4" x14ac:dyDescent="0.25">
      <c r="A2" s="387" t="s">
        <v>37</v>
      </c>
      <c r="B2" s="387" t="s">
        <v>1</v>
      </c>
      <c r="C2" s="388" t="s">
        <v>13</v>
      </c>
      <c r="D2" s="260" t="s">
        <v>14</v>
      </c>
    </row>
    <row r="3" spans="1:4" ht="45" customHeight="1" x14ac:dyDescent="0.25">
      <c r="A3" s="387"/>
      <c r="B3" s="387"/>
      <c r="C3" s="388"/>
      <c r="D3" s="284" t="s">
        <v>133</v>
      </c>
    </row>
    <row r="4" spans="1:4" x14ac:dyDescent="0.25">
      <c r="A4" s="387" t="s">
        <v>20</v>
      </c>
      <c r="B4" s="387"/>
      <c r="C4" s="387"/>
      <c r="D4" s="259" t="s">
        <v>134</v>
      </c>
    </row>
    <row r="5" spans="1:4" ht="36" x14ac:dyDescent="0.25">
      <c r="A5" s="274">
        <v>8</v>
      </c>
      <c r="B5" s="275" t="s">
        <v>38</v>
      </c>
      <c r="C5" s="274" t="s">
        <v>27</v>
      </c>
      <c r="D5" s="285">
        <v>49</v>
      </c>
    </row>
    <row r="6" spans="1:4" x14ac:dyDescent="0.25">
      <c r="A6" s="277"/>
      <c r="B6" s="278"/>
      <c r="C6" s="261" t="s">
        <v>35</v>
      </c>
      <c r="D6" s="296">
        <f>+D5*116</f>
        <v>5684</v>
      </c>
    </row>
    <row r="7" spans="1:4" ht="36" x14ac:dyDescent="0.25">
      <c r="A7" s="277"/>
      <c r="B7" s="278"/>
      <c r="C7" s="261" t="s">
        <v>36</v>
      </c>
      <c r="D7" s="296">
        <f>+(D6*3)*1.3</f>
        <v>22167.600000000002</v>
      </c>
    </row>
  </sheetData>
  <mergeCells count="5">
    <mergeCell ref="A2:A3"/>
    <mergeCell ref="B2:B3"/>
    <mergeCell ref="C2:C3"/>
    <mergeCell ref="A4:C4"/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E4BA-352D-4112-B955-ED7D060CD111}">
  <dimension ref="A1:D17"/>
  <sheetViews>
    <sheetView workbookViewId="0">
      <selection activeCell="B7" sqref="B7"/>
    </sheetView>
  </sheetViews>
  <sheetFormatPr defaultColWidth="9.140625" defaultRowHeight="15" x14ac:dyDescent="0.25"/>
  <cols>
    <col min="1" max="1" width="9.140625" style="298"/>
    <col min="2" max="2" width="56.7109375" style="298" customWidth="1"/>
    <col min="3" max="3" width="28.42578125" style="298" customWidth="1"/>
    <col min="4" max="4" width="15.28515625" style="298" customWidth="1"/>
    <col min="5" max="16384" width="9.140625" style="298"/>
  </cols>
  <sheetData>
    <row r="1" spans="1:4" x14ac:dyDescent="0.25">
      <c r="A1" s="250" t="s">
        <v>135</v>
      </c>
      <c r="B1" s="251"/>
      <c r="C1" s="251"/>
      <c r="D1" s="251"/>
    </row>
    <row r="2" spans="1:4" ht="24" x14ac:dyDescent="0.25">
      <c r="A2" s="255" t="s">
        <v>11</v>
      </c>
      <c r="B2" s="255" t="s">
        <v>12</v>
      </c>
      <c r="C2" s="389" t="s">
        <v>13</v>
      </c>
      <c r="D2" s="255" t="s">
        <v>14</v>
      </c>
    </row>
    <row r="3" spans="1:4" ht="37.5" x14ac:dyDescent="0.25">
      <c r="A3" s="255">
        <v>1</v>
      </c>
      <c r="B3" s="256" t="s">
        <v>0</v>
      </c>
      <c r="C3" s="389"/>
      <c r="D3" s="287" t="s">
        <v>136</v>
      </c>
    </row>
    <row r="4" spans="1:4" ht="15" customHeight="1" x14ac:dyDescent="0.25">
      <c r="A4" s="390" t="s">
        <v>20</v>
      </c>
      <c r="B4" s="390"/>
      <c r="C4" s="390"/>
      <c r="D4" s="260" t="s">
        <v>137</v>
      </c>
    </row>
    <row r="5" spans="1:4" ht="24" hidden="1" x14ac:dyDescent="0.25">
      <c r="A5" s="261">
        <v>1</v>
      </c>
      <c r="B5" s="262" t="s">
        <v>26</v>
      </c>
      <c r="C5" s="261" t="s">
        <v>27</v>
      </c>
      <c r="D5" s="294"/>
    </row>
    <row r="6" spans="1:4" ht="24" hidden="1" x14ac:dyDescent="0.25">
      <c r="A6" s="261">
        <v>2</v>
      </c>
      <c r="B6" s="265" t="s">
        <v>28</v>
      </c>
      <c r="C6" s="261" t="s">
        <v>27</v>
      </c>
      <c r="D6" s="295"/>
    </row>
    <row r="7" spans="1:4" x14ac:dyDescent="0.25">
      <c r="A7" s="261">
        <v>3</v>
      </c>
      <c r="B7" s="262" t="s">
        <v>29</v>
      </c>
      <c r="C7" s="261" t="s">
        <v>27</v>
      </c>
      <c r="D7" s="280">
        <v>80</v>
      </c>
    </row>
    <row r="8" spans="1:4" ht="24" hidden="1" x14ac:dyDescent="0.25">
      <c r="A8" s="261">
        <v>4</v>
      </c>
      <c r="B8" s="262" t="s">
        <v>30</v>
      </c>
      <c r="C8" s="261" t="s">
        <v>27</v>
      </c>
      <c r="D8" s="280"/>
    </row>
    <row r="9" spans="1:4" hidden="1" x14ac:dyDescent="0.25">
      <c r="A9" s="261">
        <v>5</v>
      </c>
      <c r="B9" s="262" t="s">
        <v>31</v>
      </c>
      <c r="C9" s="261" t="s">
        <v>27</v>
      </c>
      <c r="D9" s="280"/>
    </row>
    <row r="10" spans="1:4" hidden="1" x14ac:dyDescent="0.25">
      <c r="A10" s="261">
        <v>6</v>
      </c>
      <c r="B10" s="262" t="s">
        <v>32</v>
      </c>
      <c r="C10" s="261" t="s">
        <v>33</v>
      </c>
      <c r="D10" s="280"/>
    </row>
    <row r="11" spans="1:4" hidden="1" x14ac:dyDescent="0.25">
      <c r="A11" s="261">
        <v>7</v>
      </c>
      <c r="B11" s="262" t="s">
        <v>34</v>
      </c>
      <c r="C11" s="261" t="s">
        <v>33</v>
      </c>
      <c r="D11" s="280"/>
    </row>
    <row r="12" spans="1:4" x14ac:dyDescent="0.25">
      <c r="A12" s="266"/>
      <c r="B12" s="267"/>
      <c r="C12" s="261" t="s">
        <v>35</v>
      </c>
      <c r="D12" s="268">
        <f>+(D5*314)+(D6*314)+(D7*275)+(D8*312)+(D9*314)+(D10*55)+(D11*132)</f>
        <v>22000</v>
      </c>
    </row>
    <row r="13" spans="1:4" ht="48" x14ac:dyDescent="0.25">
      <c r="A13" s="266"/>
      <c r="B13" s="267"/>
      <c r="C13" s="261" t="s">
        <v>36</v>
      </c>
      <c r="D13" s="300">
        <f>+(D12*3)*1.3</f>
        <v>85800</v>
      </c>
    </row>
    <row r="14" spans="1:4" x14ac:dyDescent="0.25">
      <c r="A14" s="304"/>
      <c r="B14" s="304"/>
      <c r="C14" s="304"/>
      <c r="D14" s="304"/>
    </row>
    <row r="15" spans="1:4" x14ac:dyDescent="0.25">
      <c r="A15" s="304"/>
      <c r="B15" s="304"/>
      <c r="C15" s="304"/>
      <c r="D15" s="304"/>
    </row>
    <row r="16" spans="1:4" x14ac:dyDescent="0.25">
      <c r="A16" s="304"/>
      <c r="B16" s="304"/>
      <c r="C16" s="304"/>
      <c r="D16" s="373"/>
    </row>
    <row r="17" spans="1:4" x14ac:dyDescent="0.25">
      <c r="A17" s="304"/>
      <c r="B17" s="304"/>
      <c r="C17" s="304"/>
      <c r="D17" s="304"/>
    </row>
  </sheetData>
  <mergeCells count="2">
    <mergeCell ref="C2:C3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opLeftCell="A13" zoomScaleNormal="100" workbookViewId="0">
      <selection activeCell="H16" sqref="H16"/>
    </sheetView>
  </sheetViews>
  <sheetFormatPr defaultColWidth="9.140625" defaultRowHeight="14.25" customHeight="1" x14ac:dyDescent="0.25"/>
  <cols>
    <col min="1" max="1" width="6.42578125" style="254" customWidth="1"/>
    <col min="2" max="2" width="95.140625" style="254" customWidth="1"/>
    <col min="3" max="3" width="31.28515625" style="292" customWidth="1"/>
    <col min="4" max="4" width="18.85546875" style="254" bestFit="1" customWidth="1"/>
    <col min="5" max="7" width="10.5703125" style="254" bestFit="1" customWidth="1"/>
    <col min="8" max="16384" width="9.140625" style="254"/>
  </cols>
  <sheetData>
    <row r="1" spans="1:7" ht="14.25" customHeight="1" x14ac:dyDescent="0.25">
      <c r="A1" s="250" t="s">
        <v>10</v>
      </c>
      <c r="B1" s="251"/>
      <c r="C1" s="251"/>
      <c r="D1" s="251"/>
      <c r="E1" s="251"/>
      <c r="F1" s="251"/>
      <c r="G1" s="301"/>
    </row>
    <row r="2" spans="1:7" ht="14.25" customHeight="1" x14ac:dyDescent="0.25">
      <c r="A2" s="255" t="s">
        <v>11</v>
      </c>
      <c r="B2" s="255" t="s">
        <v>12</v>
      </c>
      <c r="C2" s="389" t="s">
        <v>13</v>
      </c>
      <c r="D2" s="390" t="s">
        <v>14</v>
      </c>
      <c r="E2" s="390"/>
      <c r="F2" s="390"/>
      <c r="G2" s="390"/>
    </row>
    <row r="3" spans="1:7" ht="69.75" customHeight="1" x14ac:dyDescent="0.25">
      <c r="A3" s="255">
        <v>1</v>
      </c>
      <c r="B3" s="256" t="s">
        <v>0</v>
      </c>
      <c r="C3" s="389"/>
      <c r="D3" s="257" t="s">
        <v>16</v>
      </c>
      <c r="E3" s="284" t="s">
        <v>17</v>
      </c>
      <c r="F3" s="284" t="s">
        <v>18</v>
      </c>
      <c r="G3" s="284" t="s">
        <v>19</v>
      </c>
    </row>
    <row r="4" spans="1:7" ht="14.25" customHeight="1" x14ac:dyDescent="0.25">
      <c r="A4" s="390" t="s">
        <v>20</v>
      </c>
      <c r="B4" s="390"/>
      <c r="C4" s="390"/>
      <c r="D4" s="259" t="s">
        <v>21</v>
      </c>
      <c r="E4" s="259" t="s">
        <v>22</v>
      </c>
      <c r="F4" s="259" t="s">
        <v>23</v>
      </c>
      <c r="G4" s="259" t="s">
        <v>24</v>
      </c>
    </row>
    <row r="5" spans="1:7" ht="14.25" hidden="1" customHeight="1" x14ac:dyDescent="0.25">
      <c r="A5" s="261">
        <v>1</v>
      </c>
      <c r="B5" s="262" t="s">
        <v>26</v>
      </c>
      <c r="C5" s="261" t="s">
        <v>27</v>
      </c>
      <c r="D5" s="263"/>
      <c r="E5" s="297"/>
      <c r="F5" s="263"/>
      <c r="G5" s="263"/>
    </row>
    <row r="6" spans="1:7" ht="14.25" customHeight="1" x14ac:dyDescent="0.25">
      <c r="A6" s="261">
        <v>2</v>
      </c>
      <c r="B6" s="374" t="s">
        <v>28</v>
      </c>
      <c r="C6" s="261" t="s">
        <v>27</v>
      </c>
      <c r="D6" s="263"/>
      <c r="E6" s="263">
        <v>2.1</v>
      </c>
      <c r="F6" s="263"/>
      <c r="G6" s="263"/>
    </row>
    <row r="7" spans="1:7" ht="14.25" customHeight="1" x14ac:dyDescent="0.25">
      <c r="A7" s="261">
        <v>3</v>
      </c>
      <c r="B7" s="375" t="s">
        <v>29</v>
      </c>
      <c r="C7" s="261" t="s">
        <v>27</v>
      </c>
      <c r="D7" s="263">
        <v>60</v>
      </c>
      <c r="E7" s="285">
        <v>58</v>
      </c>
      <c r="F7" s="285">
        <v>57</v>
      </c>
      <c r="G7" s="285">
        <v>50</v>
      </c>
    </row>
    <row r="8" spans="1:7" ht="14.25" customHeight="1" x14ac:dyDescent="0.25">
      <c r="A8" s="261">
        <v>4</v>
      </c>
      <c r="B8" s="262" t="s">
        <v>30</v>
      </c>
      <c r="C8" s="261" t="s">
        <v>27</v>
      </c>
      <c r="D8" s="263">
        <v>26</v>
      </c>
      <c r="E8" s="285"/>
      <c r="F8" s="285">
        <v>14</v>
      </c>
      <c r="G8" s="285">
        <v>14</v>
      </c>
    </row>
    <row r="9" spans="1:7" ht="14.25" hidden="1" customHeight="1" x14ac:dyDescent="0.25">
      <c r="A9" s="261">
        <v>5</v>
      </c>
      <c r="B9" s="262" t="s">
        <v>31</v>
      </c>
      <c r="C9" s="261" t="s">
        <v>27</v>
      </c>
      <c r="D9" s="263"/>
      <c r="E9" s="285"/>
      <c r="F9" s="285"/>
      <c r="G9" s="285"/>
    </row>
    <row r="10" spans="1:7" ht="14.25" hidden="1" customHeight="1" x14ac:dyDescent="0.25">
      <c r="A10" s="261">
        <v>6</v>
      </c>
      <c r="B10" s="262" t="s">
        <v>32</v>
      </c>
      <c r="C10" s="261" t="s">
        <v>33</v>
      </c>
      <c r="D10" s="263"/>
      <c r="E10" s="285"/>
      <c r="F10" s="285"/>
      <c r="G10" s="285"/>
    </row>
    <row r="11" spans="1:7" ht="14.25" customHeight="1" x14ac:dyDescent="0.25">
      <c r="A11" s="261">
        <v>7</v>
      </c>
      <c r="B11" s="262" t="s">
        <v>34</v>
      </c>
      <c r="C11" s="261" t="s">
        <v>33</v>
      </c>
      <c r="D11" s="263"/>
      <c r="E11" s="285"/>
      <c r="F11" s="285">
        <v>5</v>
      </c>
      <c r="G11" s="285">
        <v>5</v>
      </c>
    </row>
    <row r="12" spans="1:7" ht="14.25" customHeight="1" x14ac:dyDescent="0.25">
      <c r="A12" s="266"/>
      <c r="B12" s="267"/>
      <c r="C12" s="261" t="s">
        <v>35</v>
      </c>
      <c r="D12" s="268">
        <f t="shared" ref="D12:G12" si="0">+(D5*314)+(D6*314)+(D7*275)+(D8*312)+(D9*314)+(D10*55)+(D11*132)</f>
        <v>24612</v>
      </c>
      <c r="E12" s="268">
        <f t="shared" si="0"/>
        <v>16609.400000000001</v>
      </c>
      <c r="F12" s="268">
        <f t="shared" si="0"/>
        <v>20703</v>
      </c>
      <c r="G12" s="268">
        <f t="shared" si="0"/>
        <v>18778</v>
      </c>
    </row>
    <row r="13" spans="1:7" ht="51" customHeight="1" x14ac:dyDescent="0.25">
      <c r="A13" s="266"/>
      <c r="B13" s="267"/>
      <c r="C13" s="261" t="s">
        <v>36</v>
      </c>
      <c r="D13" s="268">
        <f t="shared" ref="D13:G13" si="1">+(D12*3)*1.3</f>
        <v>95986.8</v>
      </c>
      <c r="E13" s="268">
        <f t="shared" si="1"/>
        <v>64776.660000000011</v>
      </c>
      <c r="F13" s="268">
        <f t="shared" si="1"/>
        <v>80741.7</v>
      </c>
      <c r="G13" s="268">
        <f t="shared" si="1"/>
        <v>73234.2</v>
      </c>
    </row>
    <row r="14" spans="1:7" ht="14.25" customHeight="1" x14ac:dyDescent="0.25">
      <c r="A14" s="301"/>
      <c r="B14" s="301"/>
      <c r="C14" s="303"/>
      <c r="D14" s="301"/>
      <c r="E14" s="301"/>
      <c r="F14" s="301"/>
      <c r="G14" s="301"/>
    </row>
    <row r="15" spans="1:7" ht="14.25" customHeight="1" x14ac:dyDescent="0.25">
      <c r="A15" s="387" t="s">
        <v>39</v>
      </c>
      <c r="B15" s="387" t="s">
        <v>2</v>
      </c>
      <c r="C15" s="388" t="s">
        <v>13</v>
      </c>
      <c r="D15" s="387" t="s">
        <v>14</v>
      </c>
      <c r="E15" s="387"/>
      <c r="F15" s="387"/>
      <c r="G15" s="387"/>
    </row>
    <row r="16" spans="1:7" ht="54" customHeight="1" x14ac:dyDescent="0.25">
      <c r="A16" s="387"/>
      <c r="B16" s="387"/>
      <c r="C16" s="388"/>
      <c r="D16" s="272" t="s">
        <v>40</v>
      </c>
      <c r="E16" s="272" t="s">
        <v>41</v>
      </c>
      <c r="F16" s="272" t="s">
        <v>17</v>
      </c>
      <c r="G16" s="272" t="s">
        <v>16</v>
      </c>
    </row>
    <row r="17" spans="1:7" ht="14.25" customHeight="1" x14ac:dyDescent="0.25">
      <c r="A17" s="387" t="s">
        <v>20</v>
      </c>
      <c r="B17" s="387"/>
      <c r="C17" s="387"/>
      <c r="D17" s="259" t="s">
        <v>42</v>
      </c>
      <c r="E17" s="259" t="s">
        <v>43</v>
      </c>
      <c r="F17" s="259" t="s">
        <v>44</v>
      </c>
      <c r="G17" s="259" t="s">
        <v>45</v>
      </c>
    </row>
    <row r="18" spans="1:7" ht="14.25" hidden="1" customHeight="1" x14ac:dyDescent="0.25">
      <c r="A18" s="274">
        <v>9</v>
      </c>
      <c r="B18" s="275" t="s">
        <v>46</v>
      </c>
      <c r="C18" s="274" t="s">
        <v>47</v>
      </c>
      <c r="D18" s="280"/>
      <c r="E18" s="280"/>
      <c r="F18" s="280"/>
      <c r="G18" s="280"/>
    </row>
    <row r="19" spans="1:7" ht="14.25" customHeight="1" x14ac:dyDescent="0.25">
      <c r="A19" s="274">
        <v>10</v>
      </c>
      <c r="B19" s="275" t="s">
        <v>48</v>
      </c>
      <c r="C19" s="274" t="s">
        <v>47</v>
      </c>
      <c r="D19" s="280">
        <v>105</v>
      </c>
      <c r="E19" s="280">
        <v>190</v>
      </c>
      <c r="F19" s="280">
        <v>130</v>
      </c>
      <c r="G19" s="280">
        <v>160</v>
      </c>
    </row>
    <row r="20" spans="1:7" ht="14.25" customHeight="1" x14ac:dyDescent="0.25">
      <c r="A20" s="274">
        <v>11</v>
      </c>
      <c r="B20" s="283" t="s">
        <v>49</v>
      </c>
      <c r="C20" s="274" t="s">
        <v>47</v>
      </c>
      <c r="D20" s="280">
        <v>15</v>
      </c>
      <c r="E20" s="280"/>
      <c r="F20" s="280"/>
      <c r="G20" s="280"/>
    </row>
    <row r="21" spans="1:7" ht="14.25" customHeight="1" x14ac:dyDescent="0.25">
      <c r="A21" s="277"/>
      <c r="B21" s="278"/>
      <c r="C21" s="261" t="s">
        <v>35</v>
      </c>
      <c r="D21" s="268">
        <f>+(D18*186)+(D19*28)+(D20*407)</f>
        <v>9045</v>
      </c>
      <c r="E21" s="268">
        <f t="shared" ref="E21:G21" si="2">+(E18*186)+(E19*28)+(E20*407)</f>
        <v>5320</v>
      </c>
      <c r="F21" s="268">
        <f t="shared" si="2"/>
        <v>3640</v>
      </c>
      <c r="G21" s="268">
        <f t="shared" si="2"/>
        <v>4480</v>
      </c>
    </row>
    <row r="22" spans="1:7" ht="48" x14ac:dyDescent="0.25">
      <c r="A22" s="277"/>
      <c r="B22" s="278"/>
      <c r="C22" s="261" t="s">
        <v>36</v>
      </c>
      <c r="D22" s="268">
        <f>+(D21*3)*1.3</f>
        <v>35275.5</v>
      </c>
      <c r="E22" s="300">
        <f t="shared" ref="E22:G22" si="3">+(E21*3)*1.3</f>
        <v>20748</v>
      </c>
      <c r="F22" s="300">
        <f t="shared" si="3"/>
        <v>14196</v>
      </c>
      <c r="G22" s="300">
        <f t="shared" si="3"/>
        <v>17472</v>
      </c>
    </row>
    <row r="23" spans="1:7" ht="14.25" customHeight="1" x14ac:dyDescent="0.25">
      <c r="A23" s="301"/>
      <c r="B23" s="301"/>
      <c r="C23" s="303"/>
      <c r="D23" s="301"/>
      <c r="E23" s="301"/>
      <c r="F23" s="301"/>
      <c r="G23" s="301"/>
    </row>
    <row r="24" spans="1:7" ht="24" x14ac:dyDescent="0.25">
      <c r="A24" s="387" t="s">
        <v>50</v>
      </c>
      <c r="B24" s="387" t="s">
        <v>3</v>
      </c>
      <c r="C24" s="388" t="s">
        <v>13</v>
      </c>
      <c r="D24" s="260" t="s">
        <v>14</v>
      </c>
      <c r="E24" s="305"/>
      <c r="F24" s="305"/>
      <c r="G24" s="305"/>
    </row>
    <row r="25" spans="1:7" ht="53.25" customHeight="1" x14ac:dyDescent="0.25">
      <c r="A25" s="387"/>
      <c r="B25" s="387"/>
      <c r="C25" s="388"/>
      <c r="D25" s="284" t="s">
        <v>51</v>
      </c>
      <c r="E25" s="301"/>
      <c r="F25" s="301"/>
      <c r="G25" s="301"/>
    </row>
    <row r="26" spans="1:7" ht="14.25" customHeight="1" x14ac:dyDescent="0.25">
      <c r="A26" s="387" t="s">
        <v>20</v>
      </c>
      <c r="B26" s="387"/>
      <c r="C26" s="387"/>
      <c r="D26" s="259" t="s">
        <v>52</v>
      </c>
      <c r="E26" s="306"/>
      <c r="F26" s="306"/>
      <c r="G26" s="306"/>
    </row>
    <row r="27" spans="1:7" ht="14.25" customHeight="1" x14ac:dyDescent="0.25">
      <c r="A27" s="274">
        <v>12</v>
      </c>
      <c r="B27" s="275" t="s">
        <v>53</v>
      </c>
      <c r="C27" s="274" t="s">
        <v>54</v>
      </c>
      <c r="D27" s="285">
        <v>20000</v>
      </c>
      <c r="E27" s="301"/>
      <c r="F27" s="301"/>
      <c r="G27" s="301"/>
    </row>
    <row r="28" spans="1:7" ht="14.25" customHeight="1" x14ac:dyDescent="0.25">
      <c r="A28" s="277"/>
      <c r="B28" s="286"/>
      <c r="C28" s="261" t="s">
        <v>35</v>
      </c>
      <c r="D28" s="268">
        <f>+D27*1.93</f>
        <v>38600</v>
      </c>
      <c r="E28" s="307"/>
      <c r="F28" s="307"/>
      <c r="G28" s="307"/>
    </row>
    <row r="29" spans="1:7" ht="48.75" customHeight="1" x14ac:dyDescent="0.25">
      <c r="A29" s="277"/>
      <c r="B29" s="286"/>
      <c r="C29" s="261" t="s">
        <v>36</v>
      </c>
      <c r="D29" s="299">
        <f>+(D28*3)*1.3</f>
        <v>150540</v>
      </c>
      <c r="E29" s="307"/>
      <c r="F29" s="307"/>
      <c r="G29" s="307"/>
    </row>
  </sheetData>
  <mergeCells count="12">
    <mergeCell ref="D15:G15"/>
    <mergeCell ref="A17:C17"/>
    <mergeCell ref="C2:C3"/>
    <mergeCell ref="D2:G2"/>
    <mergeCell ref="A4:C4"/>
    <mergeCell ref="A24:A25"/>
    <mergeCell ref="B24:B25"/>
    <mergeCell ref="C24:C25"/>
    <mergeCell ref="A26:C26"/>
    <mergeCell ref="A15:A16"/>
    <mergeCell ref="B15:B16"/>
    <mergeCell ref="C15:C16"/>
  </mergeCells>
  <phoneticPr fontId="0" type="noConversion"/>
  <pageMargins left="0" right="0" top="0.15748031496062992" bottom="0" header="0.19685039370078741" footer="0"/>
  <pageSetup paperSize="8" scale="65" fitToWidth="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1DBF-185B-4FC0-9ECA-6D36FF5D4A9A}">
  <dimension ref="A1:E19"/>
  <sheetViews>
    <sheetView zoomScale="70" zoomScaleNormal="70" workbookViewId="0">
      <selection activeCell="G49" sqref="G49"/>
    </sheetView>
  </sheetViews>
  <sheetFormatPr defaultColWidth="8.85546875" defaultRowHeight="15" customHeight="1" x14ac:dyDescent="0.25"/>
  <cols>
    <col min="1" max="1" width="5.28515625" style="214" customWidth="1"/>
    <col min="2" max="2" width="103.28515625" style="214" customWidth="1"/>
    <col min="3" max="3" width="33.140625" style="231" customWidth="1"/>
    <col min="4" max="5" width="11.42578125" style="214" customWidth="1"/>
    <col min="6" max="16384" width="8.85546875" style="214"/>
  </cols>
  <sheetData>
    <row r="1" spans="1:5" x14ac:dyDescent="0.25">
      <c r="A1" s="408" t="s">
        <v>115</v>
      </c>
      <c r="B1" s="408"/>
      <c r="C1" s="408"/>
    </row>
    <row r="2" spans="1:5" x14ac:dyDescent="0.25">
      <c r="A2" s="232" t="s">
        <v>11</v>
      </c>
      <c r="B2" s="232" t="s">
        <v>12</v>
      </c>
      <c r="C2" s="409" t="s">
        <v>13</v>
      </c>
      <c r="D2" s="232"/>
    </row>
    <row r="3" spans="1:5" ht="79.150000000000006" customHeight="1" x14ac:dyDescent="0.25">
      <c r="A3" s="232">
        <v>1</v>
      </c>
      <c r="B3" s="237" t="s">
        <v>0</v>
      </c>
      <c r="C3" s="409"/>
      <c r="D3" s="241" t="s">
        <v>138</v>
      </c>
    </row>
    <row r="4" spans="1:5" ht="15.75" customHeight="1" x14ac:dyDescent="0.25">
      <c r="A4" s="410" t="s">
        <v>20</v>
      </c>
      <c r="B4" s="410"/>
      <c r="C4" s="410"/>
      <c r="D4" s="232" t="s">
        <v>25</v>
      </c>
    </row>
    <row r="5" spans="1:5" ht="25.9" customHeight="1" x14ac:dyDescent="0.25">
      <c r="A5" s="233">
        <v>1</v>
      </c>
      <c r="B5" s="234" t="s">
        <v>26</v>
      </c>
      <c r="C5" s="233" t="s">
        <v>27</v>
      </c>
      <c r="D5" s="242">
        <v>1</v>
      </c>
    </row>
    <row r="6" spans="1:5" x14ac:dyDescent="0.25">
      <c r="A6" s="233">
        <v>2</v>
      </c>
      <c r="B6" s="238" t="s">
        <v>28</v>
      </c>
      <c r="C6" s="233" t="s">
        <v>27</v>
      </c>
      <c r="D6" s="242"/>
    </row>
    <row r="7" spans="1:5" x14ac:dyDescent="0.25">
      <c r="A7" s="233">
        <v>3</v>
      </c>
      <c r="B7" s="234" t="s">
        <v>29</v>
      </c>
      <c r="C7" s="233" t="s">
        <v>27</v>
      </c>
      <c r="D7" s="242">
        <v>20</v>
      </c>
    </row>
    <row r="8" spans="1:5" x14ac:dyDescent="0.25">
      <c r="A8" s="233">
        <v>4</v>
      </c>
      <c r="B8" s="234" t="s">
        <v>30</v>
      </c>
      <c r="C8" s="233" t="s">
        <v>27</v>
      </c>
      <c r="D8" s="242">
        <v>30</v>
      </c>
    </row>
    <row r="9" spans="1:5" x14ac:dyDescent="0.25">
      <c r="A9" s="233">
        <v>5</v>
      </c>
      <c r="B9" s="234" t="s">
        <v>31</v>
      </c>
      <c r="C9" s="233" t="s">
        <v>27</v>
      </c>
      <c r="D9" s="242">
        <v>1</v>
      </c>
    </row>
    <row r="10" spans="1:5" x14ac:dyDescent="0.25">
      <c r="A10" s="233">
        <v>6</v>
      </c>
      <c r="B10" s="234" t="s">
        <v>32</v>
      </c>
      <c r="C10" s="233" t="s">
        <v>33</v>
      </c>
      <c r="D10" s="242">
        <v>1</v>
      </c>
    </row>
    <row r="11" spans="1:5" x14ac:dyDescent="0.25">
      <c r="A11" s="233">
        <v>7</v>
      </c>
      <c r="B11" s="234" t="s">
        <v>34</v>
      </c>
      <c r="C11" s="233" t="s">
        <v>33</v>
      </c>
      <c r="D11" s="243">
        <v>5</v>
      </c>
    </row>
    <row r="12" spans="1:5" ht="28.5" x14ac:dyDescent="0.25">
      <c r="A12" s="235"/>
      <c r="B12" s="236"/>
      <c r="C12" s="233" t="s">
        <v>35</v>
      </c>
      <c r="D12" s="244">
        <f t="shared" ref="D12" si="0">(D5*314)+(D6*314)+(D7*275)+(D8*312)+(D9*314)+(D10*55)+(D11*132)</f>
        <v>16203</v>
      </c>
    </row>
    <row r="13" spans="1:5" ht="57" x14ac:dyDescent="0.25">
      <c r="A13" s="235"/>
      <c r="B13" s="236"/>
      <c r="C13" s="233" t="s">
        <v>36</v>
      </c>
      <c r="D13" s="244">
        <f t="shared" ref="D13" si="1">+(D12*3)*1.3</f>
        <v>63191.700000000004</v>
      </c>
      <c r="E13" s="239"/>
    </row>
    <row r="14" spans="1:5" ht="15.75" customHeight="1" x14ac:dyDescent="0.25">
      <c r="A14" s="235"/>
      <c r="B14" s="236"/>
      <c r="C14" s="235"/>
    </row>
    <row r="19" spans="4:4" ht="15" customHeight="1" x14ac:dyDescent="0.25">
      <c r="D19" s="239"/>
    </row>
  </sheetData>
  <mergeCells count="3">
    <mergeCell ref="A1:C1"/>
    <mergeCell ref="C2:C3"/>
    <mergeCell ref="A4:C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BAC8-AE17-498B-B65B-D4D0164FFDB2}">
  <dimension ref="A1:E22"/>
  <sheetViews>
    <sheetView topLeftCell="A12" zoomScaleNormal="100" workbookViewId="0">
      <selection activeCell="G26" sqref="G26"/>
    </sheetView>
  </sheetViews>
  <sheetFormatPr defaultColWidth="9.140625" defaultRowHeight="12.75" x14ac:dyDescent="0.2"/>
  <cols>
    <col min="1" max="1" width="6.42578125" style="310" customWidth="1"/>
    <col min="2" max="2" width="72.140625" style="310" customWidth="1"/>
    <col min="3" max="3" width="31.28515625" style="333" customWidth="1"/>
    <col min="4" max="4" width="22.5703125" style="310" bestFit="1" customWidth="1"/>
    <col min="5" max="5" width="17.5703125" style="310" customWidth="1"/>
    <col min="6" max="6" width="9.140625" style="310" customWidth="1"/>
    <col min="7" max="16384" width="9.140625" style="310"/>
  </cols>
  <sheetData>
    <row r="1" spans="1:5" x14ac:dyDescent="0.2">
      <c r="A1" s="308" t="s">
        <v>139</v>
      </c>
      <c r="B1" s="309"/>
      <c r="C1" s="309"/>
      <c r="D1" s="309"/>
      <c r="E1" s="309"/>
    </row>
    <row r="2" spans="1:5" x14ac:dyDescent="0.2">
      <c r="A2" s="312" t="s">
        <v>11</v>
      </c>
      <c r="B2" s="312" t="s">
        <v>12</v>
      </c>
      <c r="C2" s="381" t="s">
        <v>13</v>
      </c>
      <c r="D2" s="382" t="s">
        <v>14</v>
      </c>
      <c r="E2" s="382"/>
    </row>
    <row r="3" spans="1:5" ht="54" customHeight="1" x14ac:dyDescent="0.2">
      <c r="A3" s="312">
        <v>1</v>
      </c>
      <c r="B3" s="313" t="s">
        <v>0</v>
      </c>
      <c r="C3" s="381"/>
      <c r="D3" s="314" t="s">
        <v>140</v>
      </c>
      <c r="E3" s="314" t="s">
        <v>140</v>
      </c>
    </row>
    <row r="4" spans="1:5" x14ac:dyDescent="0.2">
      <c r="A4" s="382" t="s">
        <v>20</v>
      </c>
      <c r="B4" s="382"/>
      <c r="C4" s="382"/>
      <c r="D4" s="316" t="s">
        <v>141</v>
      </c>
      <c r="E4" s="316" t="s">
        <v>142</v>
      </c>
    </row>
    <row r="5" spans="1:5" ht="25.5" hidden="1" x14ac:dyDescent="0.2">
      <c r="A5" s="317">
        <v>1</v>
      </c>
      <c r="B5" s="318" t="s">
        <v>26</v>
      </c>
      <c r="C5" s="317" t="s">
        <v>27</v>
      </c>
      <c r="D5" s="319"/>
      <c r="E5" s="320"/>
    </row>
    <row r="6" spans="1:5" ht="25.5" hidden="1" x14ac:dyDescent="0.2">
      <c r="A6" s="317">
        <v>2</v>
      </c>
      <c r="B6" s="321" t="s">
        <v>28</v>
      </c>
      <c r="C6" s="317" t="s">
        <v>27</v>
      </c>
      <c r="D6" s="320"/>
      <c r="E6" s="320"/>
    </row>
    <row r="7" spans="1:5" x14ac:dyDescent="0.2">
      <c r="A7" s="317">
        <v>3</v>
      </c>
      <c r="B7" s="318" t="s">
        <v>29</v>
      </c>
      <c r="C7" s="317" t="s">
        <v>27</v>
      </c>
      <c r="D7" s="322">
        <v>45</v>
      </c>
      <c r="E7" s="322">
        <v>45</v>
      </c>
    </row>
    <row r="8" spans="1:5" x14ac:dyDescent="0.2">
      <c r="A8" s="317">
        <v>4</v>
      </c>
      <c r="B8" s="318" t="s">
        <v>30</v>
      </c>
      <c r="C8" s="317" t="s">
        <v>27</v>
      </c>
      <c r="D8" s="322">
        <v>29</v>
      </c>
      <c r="E8" s="322"/>
    </row>
    <row r="9" spans="1:5" hidden="1" x14ac:dyDescent="0.2">
      <c r="A9" s="317">
        <v>5</v>
      </c>
      <c r="B9" s="318" t="s">
        <v>31</v>
      </c>
      <c r="C9" s="317" t="s">
        <v>27</v>
      </c>
      <c r="D9" s="322"/>
      <c r="E9" s="322"/>
    </row>
    <row r="10" spans="1:5" hidden="1" x14ac:dyDescent="0.2">
      <c r="A10" s="317">
        <v>6</v>
      </c>
      <c r="B10" s="318" t="s">
        <v>32</v>
      </c>
      <c r="C10" s="317" t="s">
        <v>33</v>
      </c>
      <c r="D10" s="322"/>
      <c r="E10" s="322"/>
    </row>
    <row r="11" spans="1:5" hidden="1" x14ac:dyDescent="0.2">
      <c r="A11" s="317">
        <v>7</v>
      </c>
      <c r="B11" s="318" t="s">
        <v>34</v>
      </c>
      <c r="C11" s="317" t="s">
        <v>33</v>
      </c>
      <c r="D11" s="322"/>
      <c r="E11" s="322"/>
    </row>
    <row r="12" spans="1:5" x14ac:dyDescent="0.2">
      <c r="A12" s="323"/>
      <c r="B12" s="324"/>
      <c r="C12" s="317" t="s">
        <v>35</v>
      </c>
      <c r="D12" s="336">
        <f t="shared" ref="D12:E12" si="0">+(D5*314)+(D6*314)+(D7*275)+(D8*312)+(D9*314)+(D10*55)+(D11*132)</f>
        <v>21423</v>
      </c>
      <c r="E12" s="336">
        <f t="shared" si="0"/>
        <v>12375</v>
      </c>
    </row>
    <row r="13" spans="1:5" ht="51" x14ac:dyDescent="0.2">
      <c r="A13" s="323"/>
      <c r="B13" s="324"/>
      <c r="C13" s="317" t="s">
        <v>36</v>
      </c>
      <c r="D13" s="336">
        <f t="shared" ref="D13:E13" si="1">+(D12*3)*1.3</f>
        <v>83549.7</v>
      </c>
      <c r="E13" s="336">
        <f t="shared" si="1"/>
        <v>48262.5</v>
      </c>
    </row>
    <row r="15" spans="1:5" ht="25.5" x14ac:dyDescent="0.2">
      <c r="A15" s="380" t="s">
        <v>39</v>
      </c>
      <c r="B15" s="380" t="s">
        <v>2</v>
      </c>
      <c r="C15" s="383" t="s">
        <v>13</v>
      </c>
      <c r="D15" s="316" t="s">
        <v>14</v>
      </c>
      <c r="E15" s="349"/>
    </row>
    <row r="16" spans="1:5" ht="85.5" customHeight="1" x14ac:dyDescent="0.2">
      <c r="A16" s="380"/>
      <c r="B16" s="380"/>
      <c r="C16" s="383"/>
      <c r="D16" s="314" t="s">
        <v>143</v>
      </c>
      <c r="E16" s="350"/>
    </row>
    <row r="17" spans="1:5" x14ac:dyDescent="0.2">
      <c r="A17" s="380" t="s">
        <v>20</v>
      </c>
      <c r="B17" s="380"/>
      <c r="C17" s="380"/>
      <c r="D17" s="316" t="s">
        <v>144</v>
      </c>
      <c r="E17" s="350"/>
    </row>
    <row r="18" spans="1:5" hidden="1" x14ac:dyDescent="0.2">
      <c r="A18" s="329">
        <v>9</v>
      </c>
      <c r="B18" s="330" t="s">
        <v>46</v>
      </c>
      <c r="C18" s="329" t="s">
        <v>47</v>
      </c>
      <c r="D18" s="334"/>
      <c r="E18" s="370"/>
    </row>
    <row r="19" spans="1:5" hidden="1" x14ac:dyDescent="0.2">
      <c r="A19" s="329">
        <v>10</v>
      </c>
      <c r="B19" s="330" t="s">
        <v>48</v>
      </c>
      <c r="C19" s="329" t="s">
        <v>47</v>
      </c>
      <c r="D19" s="334"/>
      <c r="E19" s="370"/>
    </row>
    <row r="20" spans="1:5" x14ac:dyDescent="0.2">
      <c r="A20" s="329">
        <v>11</v>
      </c>
      <c r="B20" s="335" t="s">
        <v>49</v>
      </c>
      <c r="C20" s="329" t="s">
        <v>47</v>
      </c>
      <c r="D20" s="334">
        <v>51</v>
      </c>
      <c r="E20" s="370"/>
    </row>
    <row r="21" spans="1:5" x14ac:dyDescent="0.2">
      <c r="A21" s="331"/>
      <c r="B21" s="332"/>
      <c r="C21" s="317" t="s">
        <v>35</v>
      </c>
      <c r="D21" s="336">
        <f>+(D18*186)+(D19*28)+(D20*407)</f>
        <v>20757</v>
      </c>
      <c r="E21" s="353"/>
    </row>
    <row r="22" spans="1:5" ht="51" x14ac:dyDescent="0.2">
      <c r="A22" s="331"/>
      <c r="B22" s="332"/>
      <c r="C22" s="317" t="s">
        <v>36</v>
      </c>
      <c r="D22" s="336">
        <f>+(D21*3)*1.3</f>
        <v>80952.3</v>
      </c>
      <c r="E22" s="353"/>
    </row>
  </sheetData>
  <mergeCells count="7">
    <mergeCell ref="A17:C17"/>
    <mergeCell ref="C2:C3"/>
    <mergeCell ref="D2:E2"/>
    <mergeCell ref="A4:C4"/>
    <mergeCell ref="A15:A16"/>
    <mergeCell ref="B15:B16"/>
    <mergeCell ref="C15:C1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A8C4-003E-4B32-95D8-55BCBE176041}">
  <sheetPr>
    <tabColor rgb="FFFFC000"/>
  </sheetPr>
  <dimension ref="A1:M52"/>
  <sheetViews>
    <sheetView topLeftCell="A40" workbookViewId="0">
      <selection activeCell="G7" sqref="G7"/>
    </sheetView>
  </sheetViews>
  <sheetFormatPr defaultColWidth="9.140625" defaultRowHeight="15" x14ac:dyDescent="0.25"/>
  <cols>
    <col min="1" max="1" width="9.140625" style="298"/>
    <col min="2" max="2" width="33.140625" style="298" customWidth="1"/>
    <col min="3" max="3" width="27.85546875" style="298" customWidth="1"/>
    <col min="4" max="16384" width="9.140625" style="298"/>
  </cols>
  <sheetData>
    <row r="1" spans="1:13" x14ac:dyDescent="0.25">
      <c r="A1" s="250" t="s">
        <v>145</v>
      </c>
      <c r="B1" s="251"/>
      <c r="C1" s="251"/>
      <c r="D1" s="251"/>
      <c r="E1" s="251"/>
      <c r="F1" s="251"/>
      <c r="G1" s="301"/>
      <c r="H1" s="301"/>
      <c r="I1" s="301"/>
      <c r="J1" s="301"/>
      <c r="K1" s="301"/>
      <c r="L1" s="301"/>
      <c r="M1" s="253"/>
    </row>
    <row r="2" spans="1:13" x14ac:dyDescent="0.25">
      <c r="A2" s="255" t="s">
        <v>11</v>
      </c>
      <c r="B2" s="255" t="s">
        <v>12</v>
      </c>
      <c r="C2" s="389" t="s">
        <v>13</v>
      </c>
      <c r="D2" s="390" t="s">
        <v>14</v>
      </c>
      <c r="E2" s="390"/>
      <c r="F2" s="390"/>
      <c r="G2" s="390"/>
      <c r="H2" s="390"/>
      <c r="I2" s="390"/>
      <c r="J2" s="390"/>
      <c r="K2" s="390"/>
      <c r="L2" s="390"/>
      <c r="M2" s="395" t="s">
        <v>15</v>
      </c>
    </row>
    <row r="3" spans="1:13" ht="48" x14ac:dyDescent="0.25">
      <c r="A3" s="255">
        <v>1</v>
      </c>
      <c r="B3" s="256" t="s">
        <v>0</v>
      </c>
      <c r="C3" s="389"/>
      <c r="D3" s="287"/>
      <c r="E3" s="287"/>
      <c r="F3" s="287"/>
      <c r="G3" s="293"/>
      <c r="H3" s="258"/>
      <c r="I3" s="258"/>
      <c r="J3" s="258"/>
      <c r="K3" s="258"/>
      <c r="L3" s="258"/>
      <c r="M3" s="396"/>
    </row>
    <row r="4" spans="1:13" x14ac:dyDescent="0.25">
      <c r="A4" s="390" t="s">
        <v>20</v>
      </c>
      <c r="B4" s="390"/>
      <c r="C4" s="390"/>
      <c r="D4" s="260" t="s">
        <v>25</v>
      </c>
      <c r="E4" s="260" t="s">
        <v>25</v>
      </c>
      <c r="F4" s="260" t="s">
        <v>25</v>
      </c>
      <c r="G4" s="260" t="s">
        <v>25</v>
      </c>
      <c r="H4" s="260" t="s">
        <v>25</v>
      </c>
      <c r="I4" s="260" t="s">
        <v>25</v>
      </c>
      <c r="J4" s="260" t="s">
        <v>25</v>
      </c>
      <c r="K4" s="260" t="s">
        <v>25</v>
      </c>
      <c r="L4" s="260" t="s">
        <v>25</v>
      </c>
      <c r="M4" s="397"/>
    </row>
    <row r="5" spans="1:13" ht="48" x14ac:dyDescent="0.25">
      <c r="A5" s="261">
        <v>1</v>
      </c>
      <c r="B5" s="262" t="s">
        <v>26</v>
      </c>
      <c r="C5" s="261" t="s">
        <v>27</v>
      </c>
      <c r="D5" s="294"/>
      <c r="E5" s="295"/>
      <c r="F5" s="295"/>
      <c r="G5" s="258"/>
      <c r="H5" s="258"/>
      <c r="I5" s="258"/>
      <c r="J5" s="258"/>
      <c r="K5" s="258"/>
      <c r="L5" s="258"/>
      <c r="M5" s="264">
        <f>+SUM(D5:L5)</f>
        <v>0</v>
      </c>
    </row>
    <row r="6" spans="1:13" ht="36" x14ac:dyDescent="0.25">
      <c r="A6" s="261">
        <v>2</v>
      </c>
      <c r="B6" s="265" t="s">
        <v>28</v>
      </c>
      <c r="C6" s="261" t="s">
        <v>27</v>
      </c>
      <c r="D6" s="295"/>
      <c r="E6" s="295"/>
      <c r="F6" s="295"/>
      <c r="G6" s="258"/>
      <c r="H6" s="258"/>
      <c r="I6" s="258"/>
      <c r="J6" s="258"/>
      <c r="K6" s="258"/>
      <c r="L6" s="258"/>
      <c r="M6" s="264">
        <f t="shared" ref="M6:M13" si="0">+SUM(D6:L6)</f>
        <v>0</v>
      </c>
    </row>
    <row r="7" spans="1:13" ht="24" x14ac:dyDescent="0.25">
      <c r="A7" s="261">
        <v>3</v>
      </c>
      <c r="B7" s="262" t="s">
        <v>29</v>
      </c>
      <c r="C7" s="261" t="s">
        <v>27</v>
      </c>
      <c r="D7" s="280"/>
      <c r="E7" s="280"/>
      <c r="F7" s="280"/>
      <c r="G7" s="258"/>
      <c r="H7" s="258"/>
      <c r="I7" s="258"/>
      <c r="J7" s="258"/>
      <c r="K7" s="258"/>
      <c r="L7" s="258"/>
      <c r="M7" s="264">
        <f t="shared" si="0"/>
        <v>0</v>
      </c>
    </row>
    <row r="8" spans="1:13" ht="36" x14ac:dyDescent="0.25">
      <c r="A8" s="261">
        <v>4</v>
      </c>
      <c r="B8" s="262" t="s">
        <v>30</v>
      </c>
      <c r="C8" s="261" t="s">
        <v>27</v>
      </c>
      <c r="D8" s="280"/>
      <c r="E8" s="280"/>
      <c r="F8" s="280"/>
      <c r="G8" s="258"/>
      <c r="H8" s="258"/>
      <c r="I8" s="258"/>
      <c r="J8" s="258"/>
      <c r="K8" s="258"/>
      <c r="L8" s="258"/>
      <c r="M8" s="264">
        <f t="shared" si="0"/>
        <v>0</v>
      </c>
    </row>
    <row r="9" spans="1:13" x14ac:dyDescent="0.25">
      <c r="A9" s="261">
        <v>5</v>
      </c>
      <c r="B9" s="262" t="s">
        <v>31</v>
      </c>
      <c r="C9" s="261" t="s">
        <v>27</v>
      </c>
      <c r="D9" s="280"/>
      <c r="E9" s="280"/>
      <c r="F9" s="280"/>
      <c r="G9" s="258"/>
      <c r="H9" s="258"/>
      <c r="I9" s="258"/>
      <c r="J9" s="258"/>
      <c r="K9" s="258"/>
      <c r="L9" s="258"/>
      <c r="M9" s="264">
        <f t="shared" si="0"/>
        <v>0</v>
      </c>
    </row>
    <row r="10" spans="1:13" x14ac:dyDescent="0.25">
      <c r="A10" s="261">
        <v>6</v>
      </c>
      <c r="B10" s="262" t="s">
        <v>32</v>
      </c>
      <c r="C10" s="261" t="s">
        <v>33</v>
      </c>
      <c r="D10" s="280"/>
      <c r="E10" s="280"/>
      <c r="F10" s="280"/>
      <c r="G10" s="258"/>
      <c r="H10" s="258"/>
      <c r="I10" s="258"/>
      <c r="J10" s="258"/>
      <c r="K10" s="258"/>
      <c r="L10" s="258"/>
      <c r="M10" s="264">
        <f t="shared" si="0"/>
        <v>0</v>
      </c>
    </row>
    <row r="11" spans="1:13" x14ac:dyDescent="0.25">
      <c r="A11" s="261">
        <v>7</v>
      </c>
      <c r="B11" s="262" t="s">
        <v>34</v>
      </c>
      <c r="C11" s="261" t="s">
        <v>33</v>
      </c>
      <c r="D11" s="280"/>
      <c r="E11" s="280"/>
      <c r="F11" s="280"/>
      <c r="G11" s="258"/>
      <c r="H11" s="258"/>
      <c r="I11" s="258"/>
      <c r="J11" s="258"/>
      <c r="K11" s="258"/>
      <c r="L11" s="258"/>
      <c r="M11" s="264">
        <f t="shared" si="0"/>
        <v>0</v>
      </c>
    </row>
    <row r="12" spans="1:13" x14ac:dyDescent="0.25">
      <c r="A12" s="266"/>
      <c r="B12" s="267"/>
      <c r="C12" s="261" t="s">
        <v>35</v>
      </c>
      <c r="D12" s="268">
        <f t="shared" ref="D12:L12" si="1">+(D5*314)+(D6*314)+(D7*275)+(D8*312)+(D9*314)+(D10*55)+(D11*132)</f>
        <v>0</v>
      </c>
      <c r="E12" s="268">
        <f t="shared" si="1"/>
        <v>0</v>
      </c>
      <c r="F12" s="268">
        <f t="shared" si="1"/>
        <v>0</v>
      </c>
      <c r="G12" s="268">
        <f t="shared" si="1"/>
        <v>0</v>
      </c>
      <c r="H12" s="268">
        <f t="shared" si="1"/>
        <v>0</v>
      </c>
      <c r="I12" s="268">
        <f t="shared" si="1"/>
        <v>0</v>
      </c>
      <c r="J12" s="268">
        <f t="shared" si="1"/>
        <v>0</v>
      </c>
      <c r="K12" s="268">
        <f t="shared" si="1"/>
        <v>0</v>
      </c>
      <c r="L12" s="268">
        <f t="shared" si="1"/>
        <v>0</v>
      </c>
      <c r="M12" s="264">
        <f t="shared" si="0"/>
        <v>0</v>
      </c>
    </row>
    <row r="13" spans="1:13" ht="48" x14ac:dyDescent="0.25">
      <c r="A13" s="266"/>
      <c r="B13" s="267"/>
      <c r="C13" s="261" t="s">
        <v>36</v>
      </c>
      <c r="D13" s="268">
        <f t="shared" ref="D13:L13" si="2">+(D12*3)*1.3</f>
        <v>0</v>
      </c>
      <c r="E13" s="268">
        <f t="shared" si="2"/>
        <v>0</v>
      </c>
      <c r="F13" s="268">
        <f t="shared" si="2"/>
        <v>0</v>
      </c>
      <c r="G13" s="268">
        <f t="shared" si="2"/>
        <v>0</v>
      </c>
      <c r="H13" s="268">
        <f t="shared" si="2"/>
        <v>0</v>
      </c>
      <c r="I13" s="268">
        <f t="shared" si="2"/>
        <v>0</v>
      </c>
      <c r="J13" s="268">
        <f t="shared" si="2"/>
        <v>0</v>
      </c>
      <c r="K13" s="268">
        <f t="shared" si="2"/>
        <v>0</v>
      </c>
      <c r="L13" s="268">
        <f t="shared" si="2"/>
        <v>0</v>
      </c>
      <c r="M13" s="264">
        <f t="shared" si="0"/>
        <v>0</v>
      </c>
    </row>
    <row r="14" spans="1:13" x14ac:dyDescent="0.25">
      <c r="A14" s="266"/>
      <c r="B14" s="267"/>
      <c r="C14" s="266"/>
      <c r="D14" s="269"/>
      <c r="E14" s="269"/>
      <c r="F14" s="269"/>
      <c r="G14" s="270"/>
      <c r="H14" s="270"/>
      <c r="I14" s="270"/>
      <c r="J14" s="270"/>
      <c r="K14" s="270"/>
      <c r="L14" s="270"/>
      <c r="M14" s="271"/>
    </row>
    <row r="15" spans="1:13" x14ac:dyDescent="0.25">
      <c r="A15" s="387" t="s">
        <v>37</v>
      </c>
      <c r="B15" s="387" t="s">
        <v>1</v>
      </c>
      <c r="C15" s="388" t="s">
        <v>13</v>
      </c>
      <c r="D15" s="398" t="s">
        <v>14</v>
      </c>
      <c r="E15" s="399"/>
      <c r="F15" s="399"/>
      <c r="G15" s="399"/>
      <c r="H15" s="399"/>
      <c r="I15" s="399"/>
      <c r="J15" s="399"/>
      <c r="K15" s="399"/>
      <c r="L15" s="400"/>
      <c r="M15" s="395" t="s">
        <v>15</v>
      </c>
    </row>
    <row r="16" spans="1:13" x14ac:dyDescent="0.25">
      <c r="A16" s="387"/>
      <c r="B16" s="387"/>
      <c r="C16" s="388"/>
      <c r="D16" s="273"/>
      <c r="E16" s="273"/>
      <c r="F16" s="273"/>
      <c r="G16" s="273"/>
      <c r="H16" s="273"/>
      <c r="I16" s="273"/>
      <c r="J16" s="273"/>
      <c r="K16" s="273"/>
      <c r="L16" s="273"/>
      <c r="M16" s="396"/>
    </row>
    <row r="17" spans="1:13" x14ac:dyDescent="0.25">
      <c r="A17" s="387" t="s">
        <v>20</v>
      </c>
      <c r="B17" s="387"/>
      <c r="C17" s="387"/>
      <c r="D17" s="273" t="s">
        <v>25</v>
      </c>
      <c r="E17" s="273" t="s">
        <v>25</v>
      </c>
      <c r="F17" s="273" t="s">
        <v>25</v>
      </c>
      <c r="G17" s="273" t="s">
        <v>25</v>
      </c>
      <c r="H17" s="273" t="s">
        <v>25</v>
      </c>
      <c r="I17" s="273" t="s">
        <v>25</v>
      </c>
      <c r="J17" s="273" t="s">
        <v>25</v>
      </c>
      <c r="K17" s="273" t="s">
        <v>25</v>
      </c>
      <c r="L17" s="273" t="s">
        <v>25</v>
      </c>
      <c r="M17" s="397"/>
    </row>
    <row r="18" spans="1:13" ht="36" x14ac:dyDescent="0.25">
      <c r="A18" s="274">
        <v>8</v>
      </c>
      <c r="B18" s="275" t="s">
        <v>38</v>
      </c>
      <c r="C18" s="274" t="s">
        <v>27</v>
      </c>
      <c r="D18" s="274"/>
      <c r="E18" s="302"/>
      <c r="F18" s="302"/>
      <c r="G18" s="302"/>
      <c r="H18" s="302"/>
      <c r="I18" s="302"/>
      <c r="J18" s="302"/>
      <c r="K18" s="302"/>
      <c r="L18" s="302"/>
      <c r="M18" s="276">
        <f>+SUM(D18:L18)</f>
        <v>0</v>
      </c>
    </row>
    <row r="19" spans="1:13" x14ac:dyDescent="0.25">
      <c r="A19" s="277"/>
      <c r="B19" s="278"/>
      <c r="C19" s="261" t="s">
        <v>35</v>
      </c>
      <c r="D19" s="268">
        <f>+D18*116</f>
        <v>0</v>
      </c>
      <c r="E19" s="268">
        <f t="shared" ref="E19:L19" si="3">+E18*116</f>
        <v>0</v>
      </c>
      <c r="F19" s="268">
        <f t="shared" si="3"/>
        <v>0</v>
      </c>
      <c r="G19" s="268">
        <f t="shared" si="3"/>
        <v>0</v>
      </c>
      <c r="H19" s="268">
        <f t="shared" si="3"/>
        <v>0</v>
      </c>
      <c r="I19" s="268">
        <f t="shared" si="3"/>
        <v>0</v>
      </c>
      <c r="J19" s="268">
        <f t="shared" si="3"/>
        <v>0</v>
      </c>
      <c r="K19" s="268">
        <f t="shared" si="3"/>
        <v>0</v>
      </c>
      <c r="L19" s="268">
        <f t="shared" si="3"/>
        <v>0</v>
      </c>
      <c r="M19" s="276">
        <f t="shared" ref="M19:M20" si="4">+SUM(D19:L19)</f>
        <v>0</v>
      </c>
    </row>
    <row r="20" spans="1:13" ht="48" x14ac:dyDescent="0.25">
      <c r="A20" s="277"/>
      <c r="B20" s="278"/>
      <c r="C20" s="261" t="s">
        <v>36</v>
      </c>
      <c r="D20" s="268">
        <f>+(D19*3)*1.3</f>
        <v>0</v>
      </c>
      <c r="E20" s="268">
        <f t="shared" ref="E20:L20" si="5">+(E19*3)*1.3</f>
        <v>0</v>
      </c>
      <c r="F20" s="268">
        <f t="shared" si="5"/>
        <v>0</v>
      </c>
      <c r="G20" s="268">
        <f t="shared" si="5"/>
        <v>0</v>
      </c>
      <c r="H20" s="268">
        <f t="shared" si="5"/>
        <v>0</v>
      </c>
      <c r="I20" s="268">
        <f t="shared" si="5"/>
        <v>0</v>
      </c>
      <c r="J20" s="268">
        <f t="shared" si="5"/>
        <v>0</v>
      </c>
      <c r="K20" s="268">
        <f t="shared" si="5"/>
        <v>0</v>
      </c>
      <c r="L20" s="268">
        <f t="shared" si="5"/>
        <v>0</v>
      </c>
      <c r="M20" s="276">
        <f t="shared" si="4"/>
        <v>0</v>
      </c>
    </row>
    <row r="21" spans="1:13" x14ac:dyDescent="0.25">
      <c r="A21" s="301"/>
      <c r="B21" s="301"/>
      <c r="C21" s="303"/>
      <c r="D21" s="301"/>
      <c r="E21" s="301"/>
      <c r="F21" s="301"/>
      <c r="G21" s="301"/>
      <c r="H21" s="301"/>
      <c r="I21" s="301"/>
      <c r="J21" s="301"/>
      <c r="K21" s="301"/>
      <c r="L21" s="301"/>
      <c r="M21" s="253"/>
    </row>
    <row r="22" spans="1:13" x14ac:dyDescent="0.25">
      <c r="A22" s="387" t="s">
        <v>39</v>
      </c>
      <c r="B22" s="387" t="s">
        <v>2</v>
      </c>
      <c r="C22" s="388" t="s">
        <v>13</v>
      </c>
      <c r="D22" s="398" t="s">
        <v>14</v>
      </c>
      <c r="E22" s="399"/>
      <c r="F22" s="399"/>
      <c r="G22" s="399"/>
      <c r="H22" s="399"/>
      <c r="I22" s="399"/>
      <c r="J22" s="399"/>
      <c r="K22" s="399"/>
      <c r="L22" s="400"/>
      <c r="M22" s="395" t="s">
        <v>15</v>
      </c>
    </row>
    <row r="23" spans="1:13" x14ac:dyDescent="0.25">
      <c r="A23" s="387"/>
      <c r="B23" s="387"/>
      <c r="C23" s="388"/>
      <c r="D23" s="273"/>
      <c r="E23" s="273"/>
      <c r="F23" s="273"/>
      <c r="G23" s="273"/>
      <c r="H23" s="273"/>
      <c r="I23" s="273"/>
      <c r="J23" s="273"/>
      <c r="K23" s="273"/>
      <c r="L23" s="273"/>
      <c r="M23" s="396"/>
    </row>
    <row r="24" spans="1:13" x14ac:dyDescent="0.25">
      <c r="A24" s="387" t="s">
        <v>20</v>
      </c>
      <c r="B24" s="387"/>
      <c r="C24" s="387"/>
      <c r="D24" s="273" t="s">
        <v>25</v>
      </c>
      <c r="E24" s="273" t="s">
        <v>25</v>
      </c>
      <c r="F24" s="273" t="s">
        <v>25</v>
      </c>
      <c r="G24" s="273" t="s">
        <v>25</v>
      </c>
      <c r="H24" s="273" t="s">
        <v>25</v>
      </c>
      <c r="I24" s="273" t="s">
        <v>25</v>
      </c>
      <c r="J24" s="273" t="s">
        <v>25</v>
      </c>
      <c r="K24" s="273" t="s">
        <v>25</v>
      </c>
      <c r="L24" s="273" t="s">
        <v>25</v>
      </c>
      <c r="M24" s="397"/>
    </row>
    <row r="25" spans="1:13" ht="36" x14ac:dyDescent="0.25">
      <c r="A25" s="274">
        <v>9</v>
      </c>
      <c r="B25" s="275" t="s">
        <v>46</v>
      </c>
      <c r="C25" s="274" t="s">
        <v>47</v>
      </c>
      <c r="D25" s="281"/>
      <c r="E25" s="281"/>
      <c r="F25" s="281"/>
      <c r="G25" s="281"/>
      <c r="H25" s="281"/>
      <c r="I25" s="281"/>
      <c r="J25" s="281"/>
      <c r="K25" s="281"/>
      <c r="L25" s="280"/>
      <c r="M25" s="282">
        <f>+SUM(D25:L25)</f>
        <v>0</v>
      </c>
    </row>
    <row r="26" spans="1:13" ht="24" x14ac:dyDescent="0.25">
      <c r="A26" s="274">
        <v>10</v>
      </c>
      <c r="B26" s="275" t="s">
        <v>48</v>
      </c>
      <c r="C26" s="274" t="s">
        <v>47</v>
      </c>
      <c r="D26" s="281"/>
      <c r="E26" s="281"/>
      <c r="F26" s="281"/>
      <c r="G26" s="281"/>
      <c r="H26" s="281"/>
      <c r="I26" s="281"/>
      <c r="J26" s="281"/>
      <c r="K26" s="281"/>
      <c r="L26" s="280"/>
      <c r="M26" s="282">
        <f t="shared" ref="M26:M29" si="6">+SUM(D26:L26)</f>
        <v>0</v>
      </c>
    </row>
    <row r="27" spans="1:13" ht="36" x14ac:dyDescent="0.25">
      <c r="A27" s="274">
        <v>11</v>
      </c>
      <c r="B27" s="283" t="s">
        <v>49</v>
      </c>
      <c r="C27" s="274" t="s">
        <v>47</v>
      </c>
      <c r="D27" s="281"/>
      <c r="E27" s="281"/>
      <c r="F27" s="281"/>
      <c r="G27" s="281"/>
      <c r="H27" s="281"/>
      <c r="I27" s="281"/>
      <c r="J27" s="281"/>
      <c r="K27" s="281"/>
      <c r="L27" s="280"/>
      <c r="M27" s="282">
        <f t="shared" si="6"/>
        <v>0</v>
      </c>
    </row>
    <row r="28" spans="1:13" x14ac:dyDescent="0.25">
      <c r="A28" s="277"/>
      <c r="B28" s="278"/>
      <c r="C28" s="261" t="s">
        <v>35</v>
      </c>
      <c r="D28" s="268">
        <f>+(D25*186)+(D26*28)+(D27*407)</f>
        <v>0</v>
      </c>
      <c r="E28" s="268">
        <f t="shared" ref="E28:L28" si="7">+(E25*186)+(E26*28)+(E27*407)</f>
        <v>0</v>
      </c>
      <c r="F28" s="268">
        <f t="shared" si="7"/>
        <v>0</v>
      </c>
      <c r="G28" s="268">
        <f t="shared" si="7"/>
        <v>0</v>
      </c>
      <c r="H28" s="268">
        <f t="shared" si="7"/>
        <v>0</v>
      </c>
      <c r="I28" s="268">
        <f t="shared" si="7"/>
        <v>0</v>
      </c>
      <c r="J28" s="268">
        <f t="shared" si="7"/>
        <v>0</v>
      </c>
      <c r="K28" s="268">
        <f t="shared" si="7"/>
        <v>0</v>
      </c>
      <c r="L28" s="268">
        <f t="shared" si="7"/>
        <v>0</v>
      </c>
      <c r="M28" s="282">
        <f t="shared" si="6"/>
        <v>0</v>
      </c>
    </row>
    <row r="29" spans="1:13" ht="48" x14ac:dyDescent="0.25">
      <c r="A29" s="277"/>
      <c r="B29" s="278"/>
      <c r="C29" s="261" t="s">
        <v>36</v>
      </c>
      <c r="D29" s="268">
        <f>+(D28*3)*1.3</f>
        <v>0</v>
      </c>
      <c r="E29" s="268">
        <f t="shared" ref="E29:L29" si="8">+(E28*3)*1.3</f>
        <v>0</v>
      </c>
      <c r="F29" s="268">
        <f t="shared" si="8"/>
        <v>0</v>
      </c>
      <c r="G29" s="268">
        <f t="shared" si="8"/>
        <v>0</v>
      </c>
      <c r="H29" s="268">
        <f t="shared" si="8"/>
        <v>0</v>
      </c>
      <c r="I29" s="268">
        <f t="shared" si="8"/>
        <v>0</v>
      </c>
      <c r="J29" s="268">
        <f t="shared" si="8"/>
        <v>0</v>
      </c>
      <c r="K29" s="268">
        <f t="shared" si="8"/>
        <v>0</v>
      </c>
      <c r="L29" s="268">
        <f t="shared" si="8"/>
        <v>0</v>
      </c>
      <c r="M29" s="282">
        <f t="shared" si="6"/>
        <v>0</v>
      </c>
    </row>
    <row r="30" spans="1:13" x14ac:dyDescent="0.25">
      <c r="A30" s="301"/>
      <c r="B30" s="301"/>
      <c r="C30" s="303"/>
      <c r="D30" s="301"/>
      <c r="E30" s="301"/>
      <c r="F30" s="301"/>
      <c r="G30" s="301"/>
      <c r="H30" s="301"/>
      <c r="I30" s="301"/>
      <c r="J30" s="301"/>
      <c r="K30" s="301"/>
      <c r="L30" s="301"/>
      <c r="M30" s="253"/>
    </row>
    <row r="31" spans="1:13" x14ac:dyDescent="0.25">
      <c r="A31" s="387" t="s">
        <v>50</v>
      </c>
      <c r="B31" s="387" t="s">
        <v>3</v>
      </c>
      <c r="C31" s="388" t="s">
        <v>13</v>
      </c>
      <c r="D31" s="387" t="s">
        <v>14</v>
      </c>
      <c r="E31" s="387"/>
      <c r="F31" s="387"/>
      <c r="G31" s="387"/>
      <c r="H31" s="387"/>
      <c r="I31" s="387"/>
      <c r="J31" s="387"/>
      <c r="K31" s="387"/>
      <c r="L31" s="387"/>
      <c r="M31" s="395" t="s">
        <v>15</v>
      </c>
    </row>
    <row r="32" spans="1:13" x14ac:dyDescent="0.25">
      <c r="A32" s="387"/>
      <c r="B32" s="387"/>
      <c r="C32" s="388"/>
      <c r="D32" s="287"/>
      <c r="E32" s="302"/>
      <c r="F32" s="302"/>
      <c r="G32" s="302"/>
      <c r="H32" s="302"/>
      <c r="I32" s="302"/>
      <c r="J32" s="302"/>
      <c r="K32" s="302"/>
      <c r="L32" s="302"/>
      <c r="M32" s="396"/>
    </row>
    <row r="33" spans="1:13" x14ac:dyDescent="0.25">
      <c r="A33" s="387" t="s">
        <v>20</v>
      </c>
      <c r="B33" s="387"/>
      <c r="C33" s="387"/>
      <c r="D33" s="273" t="s">
        <v>25</v>
      </c>
      <c r="E33" s="273" t="s">
        <v>25</v>
      </c>
      <c r="F33" s="273" t="s">
        <v>25</v>
      </c>
      <c r="G33" s="273" t="s">
        <v>25</v>
      </c>
      <c r="H33" s="273" t="s">
        <v>25</v>
      </c>
      <c r="I33" s="273" t="s">
        <v>25</v>
      </c>
      <c r="J33" s="273" t="s">
        <v>25</v>
      </c>
      <c r="K33" s="273" t="s">
        <v>25</v>
      </c>
      <c r="L33" s="273" t="s">
        <v>25</v>
      </c>
      <c r="M33" s="397"/>
    </row>
    <row r="34" spans="1:13" ht="36" x14ac:dyDescent="0.25">
      <c r="A34" s="274">
        <v>12</v>
      </c>
      <c r="B34" s="275" t="s">
        <v>53</v>
      </c>
      <c r="C34" s="274" t="s">
        <v>54</v>
      </c>
      <c r="D34" s="280"/>
      <c r="E34" s="302"/>
      <c r="F34" s="302"/>
      <c r="G34" s="302"/>
      <c r="H34" s="302"/>
      <c r="I34" s="302"/>
      <c r="J34" s="302"/>
      <c r="K34" s="302"/>
      <c r="L34" s="302"/>
      <c r="M34" s="282">
        <f>+SUM(D34:L34)</f>
        <v>0</v>
      </c>
    </row>
    <row r="35" spans="1:13" x14ac:dyDescent="0.25">
      <c r="A35" s="277"/>
      <c r="B35" s="286"/>
      <c r="C35" s="261" t="s">
        <v>35</v>
      </c>
      <c r="D35" s="268">
        <f>+D34*1.93</f>
        <v>0</v>
      </c>
      <c r="E35" s="268">
        <f t="shared" ref="E35:L35" si="9">+E34*1.93</f>
        <v>0</v>
      </c>
      <c r="F35" s="268">
        <f t="shared" si="9"/>
        <v>0</v>
      </c>
      <c r="G35" s="268">
        <f t="shared" si="9"/>
        <v>0</v>
      </c>
      <c r="H35" s="268">
        <f t="shared" si="9"/>
        <v>0</v>
      </c>
      <c r="I35" s="268">
        <f t="shared" si="9"/>
        <v>0</v>
      </c>
      <c r="J35" s="268">
        <f t="shared" si="9"/>
        <v>0</v>
      </c>
      <c r="K35" s="268">
        <f t="shared" si="9"/>
        <v>0</v>
      </c>
      <c r="L35" s="268">
        <f t="shared" si="9"/>
        <v>0</v>
      </c>
      <c r="M35" s="282">
        <f t="shared" ref="M35:M36" si="10">+SUM(D35:L35)</f>
        <v>0</v>
      </c>
    </row>
    <row r="36" spans="1:13" ht="48" x14ac:dyDescent="0.25">
      <c r="A36" s="277"/>
      <c r="B36" s="286"/>
      <c r="C36" s="261" t="s">
        <v>36</v>
      </c>
      <c r="D36" s="268">
        <f>+(D35*3)*1.3</f>
        <v>0</v>
      </c>
      <c r="E36" s="268">
        <f t="shared" ref="E36:L36" si="11">+(E35*3)*1.3</f>
        <v>0</v>
      </c>
      <c r="F36" s="268">
        <f t="shared" si="11"/>
        <v>0</v>
      </c>
      <c r="G36" s="268">
        <f t="shared" si="11"/>
        <v>0</v>
      </c>
      <c r="H36" s="268">
        <f t="shared" si="11"/>
        <v>0</v>
      </c>
      <c r="I36" s="268">
        <f t="shared" si="11"/>
        <v>0</v>
      </c>
      <c r="J36" s="268">
        <f t="shared" si="11"/>
        <v>0</v>
      </c>
      <c r="K36" s="268">
        <f t="shared" si="11"/>
        <v>0</v>
      </c>
      <c r="L36" s="268">
        <f t="shared" si="11"/>
        <v>0</v>
      </c>
      <c r="M36" s="282">
        <f t="shared" si="10"/>
        <v>0</v>
      </c>
    </row>
    <row r="37" spans="1:13" x14ac:dyDescent="0.25">
      <c r="A37" s="301"/>
      <c r="B37" s="301"/>
      <c r="C37" s="303"/>
      <c r="D37" s="301"/>
      <c r="E37" s="301"/>
      <c r="F37" s="301"/>
      <c r="G37" s="301"/>
      <c r="H37" s="301"/>
      <c r="I37" s="301"/>
      <c r="J37" s="301"/>
      <c r="K37" s="301"/>
      <c r="L37" s="301"/>
      <c r="M37" s="253"/>
    </row>
    <row r="38" spans="1:13" x14ac:dyDescent="0.25">
      <c r="A38" s="387" t="s">
        <v>55</v>
      </c>
      <c r="B38" s="387" t="s">
        <v>56</v>
      </c>
      <c r="C38" s="393" t="s">
        <v>13</v>
      </c>
      <c r="D38" s="398" t="s">
        <v>14</v>
      </c>
      <c r="E38" s="399"/>
      <c r="F38" s="399"/>
      <c r="G38" s="399"/>
      <c r="H38" s="399"/>
      <c r="I38" s="399"/>
      <c r="J38" s="399"/>
      <c r="K38" s="399"/>
      <c r="L38" s="400"/>
      <c r="M38" s="395" t="s">
        <v>15</v>
      </c>
    </row>
    <row r="39" spans="1:13" x14ac:dyDescent="0.25">
      <c r="A39" s="387"/>
      <c r="B39" s="387"/>
      <c r="C39" s="394"/>
      <c r="D39" s="287"/>
      <c r="E39" s="287"/>
      <c r="F39" s="287"/>
      <c r="G39" s="287"/>
      <c r="H39" s="287"/>
      <c r="I39" s="287"/>
      <c r="J39" s="302"/>
      <c r="K39" s="302"/>
      <c r="L39" s="302"/>
      <c r="M39" s="396"/>
    </row>
    <row r="40" spans="1:13" x14ac:dyDescent="0.25">
      <c r="A40" s="398" t="s">
        <v>20</v>
      </c>
      <c r="B40" s="399"/>
      <c r="C40" s="400"/>
      <c r="D40" s="273" t="s">
        <v>25</v>
      </c>
      <c r="E40" s="273" t="s">
        <v>25</v>
      </c>
      <c r="F40" s="273" t="s">
        <v>25</v>
      </c>
      <c r="G40" s="273" t="s">
        <v>25</v>
      </c>
      <c r="H40" s="273" t="s">
        <v>25</v>
      </c>
      <c r="I40" s="273" t="s">
        <v>25</v>
      </c>
      <c r="J40" s="273" t="s">
        <v>25</v>
      </c>
      <c r="K40" s="273" t="s">
        <v>25</v>
      </c>
      <c r="L40" s="273" t="s">
        <v>25</v>
      </c>
      <c r="M40" s="397"/>
    </row>
    <row r="41" spans="1:13" x14ac:dyDescent="0.25">
      <c r="A41" s="274">
        <v>13</v>
      </c>
      <c r="B41" s="283" t="s">
        <v>5</v>
      </c>
      <c r="C41" s="274" t="s">
        <v>33</v>
      </c>
      <c r="D41" s="281"/>
      <c r="E41" s="281"/>
      <c r="F41" s="281"/>
      <c r="G41" s="281"/>
      <c r="H41" s="281"/>
      <c r="I41" s="281"/>
      <c r="J41" s="302"/>
      <c r="K41" s="302"/>
      <c r="L41" s="302"/>
      <c r="M41" s="282">
        <f>+SUM(D41:L41)</f>
        <v>0</v>
      </c>
    </row>
    <row r="42" spans="1:13" x14ac:dyDescent="0.25">
      <c r="A42" s="277"/>
      <c r="B42" s="286"/>
      <c r="C42" s="274" t="s">
        <v>35</v>
      </c>
      <c r="D42" s="260">
        <f>+D41*1.57</f>
        <v>0</v>
      </c>
      <c r="E42" s="260">
        <f t="shared" ref="E42:I42" si="12">+E41*1.57</f>
        <v>0</v>
      </c>
      <c r="F42" s="260">
        <f t="shared" si="12"/>
        <v>0</v>
      </c>
      <c r="G42" s="260">
        <f t="shared" si="12"/>
        <v>0</v>
      </c>
      <c r="H42" s="260">
        <f t="shared" si="12"/>
        <v>0</v>
      </c>
      <c r="I42" s="260">
        <f t="shared" si="12"/>
        <v>0</v>
      </c>
      <c r="J42" s="302"/>
      <c r="K42" s="302"/>
      <c r="L42" s="302"/>
      <c r="M42" s="282">
        <f t="shared" ref="M42:M43" si="13">+SUM(D42:L42)</f>
        <v>0</v>
      </c>
    </row>
    <row r="43" spans="1:13" ht="48" x14ac:dyDescent="0.25">
      <c r="A43" s="277"/>
      <c r="B43" s="286"/>
      <c r="C43" s="274" t="s">
        <v>36</v>
      </c>
      <c r="D43" s="260">
        <f>+(D42*3)*1.3</f>
        <v>0</v>
      </c>
      <c r="E43" s="260">
        <f t="shared" ref="E43:I43" si="14">+(E42*3)*1.3</f>
        <v>0</v>
      </c>
      <c r="F43" s="260">
        <f t="shared" si="14"/>
        <v>0</v>
      </c>
      <c r="G43" s="260">
        <f t="shared" si="14"/>
        <v>0</v>
      </c>
      <c r="H43" s="260">
        <f t="shared" si="14"/>
        <v>0</v>
      </c>
      <c r="I43" s="260">
        <f t="shared" si="14"/>
        <v>0</v>
      </c>
      <c r="J43" s="302"/>
      <c r="K43" s="302"/>
      <c r="L43" s="302"/>
      <c r="M43" s="282">
        <f t="shared" si="13"/>
        <v>0</v>
      </c>
    </row>
    <row r="44" spans="1:13" x14ac:dyDescent="0.25">
      <c r="A44" s="301"/>
      <c r="B44" s="301"/>
      <c r="C44" s="303"/>
      <c r="D44" s="301"/>
      <c r="E44" s="301"/>
      <c r="F44" s="301"/>
      <c r="G44" s="301"/>
      <c r="H44" s="301"/>
      <c r="I44" s="301"/>
      <c r="J44" s="301"/>
      <c r="K44" s="301"/>
      <c r="L44" s="301"/>
      <c r="M44" s="253"/>
    </row>
    <row r="45" spans="1:13" x14ac:dyDescent="0.25">
      <c r="A45" s="387">
        <v>6</v>
      </c>
      <c r="B45" s="387" t="s">
        <v>6</v>
      </c>
      <c r="C45" s="393" t="s">
        <v>13</v>
      </c>
      <c r="D45" s="387" t="s">
        <v>14</v>
      </c>
      <c r="E45" s="387"/>
      <c r="F45" s="387"/>
      <c r="G45" s="387"/>
      <c r="H45" s="387"/>
      <c r="I45" s="387"/>
      <c r="J45" s="387"/>
      <c r="K45" s="387"/>
      <c r="L45" s="387"/>
      <c r="M45" s="395" t="s">
        <v>15</v>
      </c>
    </row>
    <row r="46" spans="1:13" x14ac:dyDescent="0.25">
      <c r="A46" s="387"/>
      <c r="B46" s="387"/>
      <c r="C46" s="394"/>
      <c r="D46" s="287"/>
      <c r="E46" s="302"/>
      <c r="F46" s="302"/>
      <c r="G46" s="302"/>
      <c r="H46" s="302"/>
      <c r="I46" s="302"/>
      <c r="J46" s="302"/>
      <c r="K46" s="302"/>
      <c r="L46" s="302"/>
      <c r="M46" s="396"/>
    </row>
    <row r="47" spans="1:13" x14ac:dyDescent="0.25">
      <c r="A47" s="398" t="s">
        <v>20</v>
      </c>
      <c r="B47" s="399"/>
      <c r="C47" s="400"/>
      <c r="D47" s="273" t="s">
        <v>25</v>
      </c>
      <c r="E47" s="273" t="s">
        <v>25</v>
      </c>
      <c r="F47" s="273" t="s">
        <v>25</v>
      </c>
      <c r="G47" s="273" t="s">
        <v>25</v>
      </c>
      <c r="H47" s="273" t="s">
        <v>25</v>
      </c>
      <c r="I47" s="273" t="s">
        <v>25</v>
      </c>
      <c r="J47" s="273" t="s">
        <v>25</v>
      </c>
      <c r="K47" s="273" t="s">
        <v>25</v>
      </c>
      <c r="L47" s="273" t="s">
        <v>25</v>
      </c>
      <c r="M47" s="397"/>
    </row>
    <row r="48" spans="1:13" ht="36" x14ac:dyDescent="0.25">
      <c r="A48" s="274">
        <v>14</v>
      </c>
      <c r="B48" s="288" t="s">
        <v>57</v>
      </c>
      <c r="C48" s="274" t="s">
        <v>58</v>
      </c>
      <c r="D48" s="289"/>
      <c r="E48" s="302"/>
      <c r="F48" s="302"/>
      <c r="G48" s="302"/>
      <c r="H48" s="302"/>
      <c r="I48" s="302"/>
      <c r="J48" s="302"/>
      <c r="K48" s="302"/>
      <c r="L48" s="302"/>
      <c r="M48" s="290">
        <f>+SUM(D48:L48)</f>
        <v>0</v>
      </c>
    </row>
    <row r="49" spans="1:13" ht="36" x14ac:dyDescent="0.25">
      <c r="A49" s="274">
        <v>15</v>
      </c>
      <c r="B49" s="288" t="s">
        <v>59</v>
      </c>
      <c r="C49" s="274" t="s">
        <v>58</v>
      </c>
      <c r="D49" s="291"/>
      <c r="E49" s="302"/>
      <c r="F49" s="302"/>
      <c r="G49" s="302"/>
      <c r="H49" s="302"/>
      <c r="I49" s="302"/>
      <c r="J49" s="302"/>
      <c r="K49" s="302"/>
      <c r="L49" s="302"/>
      <c r="M49" s="290">
        <f t="shared" ref="M49:M52" si="15">+SUM(D49:L49)</f>
        <v>0</v>
      </c>
    </row>
    <row r="50" spans="1:13" ht="36" x14ac:dyDescent="0.25">
      <c r="A50" s="274">
        <v>16</v>
      </c>
      <c r="B50" s="288" t="s">
        <v>60</v>
      </c>
      <c r="C50" s="274" t="s">
        <v>58</v>
      </c>
      <c r="D50" s="289"/>
      <c r="E50" s="302"/>
      <c r="F50" s="302"/>
      <c r="G50" s="302"/>
      <c r="H50" s="302"/>
      <c r="I50" s="302"/>
      <c r="J50" s="302"/>
      <c r="K50" s="302"/>
      <c r="L50" s="302"/>
      <c r="M50" s="290">
        <f t="shared" si="15"/>
        <v>0</v>
      </c>
    </row>
    <row r="51" spans="1:13" x14ac:dyDescent="0.25">
      <c r="A51" s="277"/>
      <c r="B51" s="286"/>
      <c r="C51" s="274" t="s">
        <v>35</v>
      </c>
      <c r="D51" s="260">
        <f>(D48*2.14)+(D49*1.36)+(D50*0.84)</f>
        <v>0</v>
      </c>
      <c r="E51" s="260">
        <f t="shared" ref="E51:L51" si="16">(E48*2.14)+(E49*1.36)+(E50*0.84)</f>
        <v>0</v>
      </c>
      <c r="F51" s="260">
        <f t="shared" si="16"/>
        <v>0</v>
      </c>
      <c r="G51" s="260">
        <f t="shared" si="16"/>
        <v>0</v>
      </c>
      <c r="H51" s="260">
        <f t="shared" si="16"/>
        <v>0</v>
      </c>
      <c r="I51" s="260">
        <f t="shared" si="16"/>
        <v>0</v>
      </c>
      <c r="J51" s="260">
        <f t="shared" si="16"/>
        <v>0</v>
      </c>
      <c r="K51" s="260">
        <f t="shared" si="16"/>
        <v>0</v>
      </c>
      <c r="L51" s="260">
        <f t="shared" si="16"/>
        <v>0</v>
      </c>
      <c r="M51" s="290">
        <f t="shared" si="15"/>
        <v>0</v>
      </c>
    </row>
    <row r="52" spans="1:13" ht="48" x14ac:dyDescent="0.25">
      <c r="A52" s="277"/>
      <c r="B52" s="286"/>
      <c r="C52" s="274" t="s">
        <v>36</v>
      </c>
      <c r="D52" s="260">
        <f>+(D51*3)*1.3</f>
        <v>0</v>
      </c>
      <c r="E52" s="260">
        <f t="shared" ref="E52:L52" si="17">+(E51*3)*1.3</f>
        <v>0</v>
      </c>
      <c r="F52" s="260">
        <f t="shared" si="17"/>
        <v>0</v>
      </c>
      <c r="G52" s="260">
        <f t="shared" si="17"/>
        <v>0</v>
      </c>
      <c r="H52" s="260">
        <f t="shared" si="17"/>
        <v>0</v>
      </c>
      <c r="I52" s="260">
        <f t="shared" si="17"/>
        <v>0</v>
      </c>
      <c r="J52" s="260">
        <f t="shared" si="17"/>
        <v>0</v>
      </c>
      <c r="K52" s="260">
        <f t="shared" si="17"/>
        <v>0</v>
      </c>
      <c r="L52" s="260">
        <f t="shared" si="17"/>
        <v>0</v>
      </c>
      <c r="M52" s="290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2FEB-BE7A-42E3-B67D-DF4DC99E15AB}">
  <sheetPr>
    <tabColor rgb="FFFFC000"/>
  </sheetPr>
  <dimension ref="A1:M52"/>
  <sheetViews>
    <sheetView topLeftCell="A43" workbookViewId="0">
      <selection activeCell="J8" sqref="J8"/>
    </sheetView>
  </sheetViews>
  <sheetFormatPr defaultColWidth="9.140625" defaultRowHeight="15" x14ac:dyDescent="0.25"/>
  <cols>
    <col min="1" max="1" width="9.140625" style="298"/>
    <col min="2" max="2" width="22.42578125" style="298" customWidth="1"/>
    <col min="3" max="3" width="21.7109375" style="298" customWidth="1"/>
    <col min="4" max="16384" width="9.140625" style="298"/>
  </cols>
  <sheetData>
    <row r="1" spans="1:13" x14ac:dyDescent="0.25">
      <c r="A1" s="250" t="s">
        <v>146</v>
      </c>
      <c r="B1" s="251"/>
      <c r="C1" s="251"/>
      <c r="D1" s="251"/>
      <c r="E1" s="251"/>
      <c r="F1" s="251"/>
      <c r="G1" s="301"/>
      <c r="H1" s="301"/>
      <c r="I1" s="301"/>
      <c r="J1" s="301"/>
      <c r="K1" s="301"/>
      <c r="L1" s="301"/>
      <c r="M1" s="253"/>
    </row>
    <row r="2" spans="1:13" ht="24" x14ac:dyDescent="0.25">
      <c r="A2" s="255" t="s">
        <v>11</v>
      </c>
      <c r="B2" s="255" t="s">
        <v>12</v>
      </c>
      <c r="C2" s="389" t="s">
        <v>13</v>
      </c>
      <c r="D2" s="390" t="s">
        <v>14</v>
      </c>
      <c r="E2" s="390"/>
      <c r="F2" s="390"/>
      <c r="G2" s="390"/>
      <c r="H2" s="390"/>
      <c r="I2" s="390"/>
      <c r="J2" s="390"/>
      <c r="K2" s="390"/>
      <c r="L2" s="390"/>
      <c r="M2" s="395" t="s">
        <v>15</v>
      </c>
    </row>
    <row r="3" spans="1:13" ht="72" x14ac:dyDescent="0.25">
      <c r="A3" s="255">
        <v>1</v>
      </c>
      <c r="B3" s="256" t="s">
        <v>0</v>
      </c>
      <c r="C3" s="389"/>
      <c r="D3" s="287"/>
      <c r="E3" s="287"/>
      <c r="F3" s="287"/>
      <c r="G3" s="293"/>
      <c r="H3" s="258"/>
      <c r="I3" s="258"/>
      <c r="J3" s="258"/>
      <c r="K3" s="258"/>
      <c r="L3" s="258"/>
      <c r="M3" s="396"/>
    </row>
    <row r="4" spans="1:13" x14ac:dyDescent="0.25">
      <c r="A4" s="390" t="s">
        <v>20</v>
      </c>
      <c r="B4" s="390"/>
      <c r="C4" s="390"/>
      <c r="D4" s="260" t="s">
        <v>25</v>
      </c>
      <c r="E4" s="260" t="s">
        <v>25</v>
      </c>
      <c r="F4" s="260" t="s">
        <v>25</v>
      </c>
      <c r="G4" s="260" t="s">
        <v>25</v>
      </c>
      <c r="H4" s="260" t="s">
        <v>25</v>
      </c>
      <c r="I4" s="260" t="s">
        <v>25</v>
      </c>
      <c r="J4" s="260" t="s">
        <v>25</v>
      </c>
      <c r="K4" s="260" t="s">
        <v>25</v>
      </c>
      <c r="L4" s="260" t="s">
        <v>25</v>
      </c>
      <c r="M4" s="397"/>
    </row>
    <row r="5" spans="1:13" ht="72" x14ac:dyDescent="0.25">
      <c r="A5" s="261">
        <v>1</v>
      </c>
      <c r="B5" s="262" t="s">
        <v>26</v>
      </c>
      <c r="C5" s="261" t="s">
        <v>27</v>
      </c>
      <c r="D5" s="294"/>
      <c r="E5" s="295"/>
      <c r="F5" s="295"/>
      <c r="G5" s="258"/>
      <c r="H5" s="258"/>
      <c r="I5" s="258"/>
      <c r="J5" s="258"/>
      <c r="K5" s="258"/>
      <c r="L5" s="258"/>
      <c r="M5" s="264">
        <f>+SUM(D5:L5)</f>
        <v>0</v>
      </c>
    </row>
    <row r="6" spans="1:13" ht="72" x14ac:dyDescent="0.25">
      <c r="A6" s="261">
        <v>2</v>
      </c>
      <c r="B6" s="265" t="s">
        <v>28</v>
      </c>
      <c r="C6" s="261" t="s">
        <v>27</v>
      </c>
      <c r="D6" s="295"/>
      <c r="E6" s="295"/>
      <c r="F6" s="295"/>
      <c r="G6" s="258"/>
      <c r="H6" s="258"/>
      <c r="I6" s="258"/>
      <c r="J6" s="258"/>
      <c r="K6" s="258"/>
      <c r="L6" s="258"/>
      <c r="M6" s="264">
        <f t="shared" ref="M6:M13" si="0">+SUM(D6:L6)</f>
        <v>0</v>
      </c>
    </row>
    <row r="7" spans="1:13" ht="36" x14ac:dyDescent="0.25">
      <c r="A7" s="261">
        <v>3</v>
      </c>
      <c r="B7" s="262" t="s">
        <v>29</v>
      </c>
      <c r="C7" s="261" t="s">
        <v>27</v>
      </c>
      <c r="D7" s="280"/>
      <c r="E7" s="280"/>
      <c r="F7" s="280"/>
      <c r="G7" s="258"/>
      <c r="H7" s="258"/>
      <c r="I7" s="258"/>
      <c r="J7" s="258"/>
      <c r="K7" s="258"/>
      <c r="L7" s="258"/>
      <c r="M7" s="264">
        <f t="shared" si="0"/>
        <v>0</v>
      </c>
    </row>
    <row r="8" spans="1:13" ht="48" x14ac:dyDescent="0.25">
      <c r="A8" s="261">
        <v>4</v>
      </c>
      <c r="B8" s="262" t="s">
        <v>30</v>
      </c>
      <c r="C8" s="261" t="s">
        <v>27</v>
      </c>
      <c r="D8" s="280"/>
      <c r="E8" s="280"/>
      <c r="F8" s="280"/>
      <c r="G8" s="258"/>
      <c r="H8" s="258"/>
      <c r="I8" s="258"/>
      <c r="J8" s="258"/>
      <c r="K8" s="258"/>
      <c r="L8" s="258"/>
      <c r="M8" s="264">
        <f t="shared" si="0"/>
        <v>0</v>
      </c>
    </row>
    <row r="9" spans="1:13" ht="24" x14ac:dyDescent="0.25">
      <c r="A9" s="261">
        <v>5</v>
      </c>
      <c r="B9" s="262" t="s">
        <v>31</v>
      </c>
      <c r="C9" s="261" t="s">
        <v>27</v>
      </c>
      <c r="D9" s="280"/>
      <c r="E9" s="280"/>
      <c r="F9" s="280"/>
      <c r="G9" s="258"/>
      <c r="H9" s="258"/>
      <c r="I9" s="258"/>
      <c r="J9" s="258"/>
      <c r="K9" s="258"/>
      <c r="L9" s="258"/>
      <c r="M9" s="264">
        <f t="shared" si="0"/>
        <v>0</v>
      </c>
    </row>
    <row r="10" spans="1:13" x14ac:dyDescent="0.25">
      <c r="A10" s="261">
        <v>6</v>
      </c>
      <c r="B10" s="262" t="s">
        <v>32</v>
      </c>
      <c r="C10" s="261" t="s">
        <v>33</v>
      </c>
      <c r="D10" s="280"/>
      <c r="E10" s="280"/>
      <c r="F10" s="280"/>
      <c r="G10" s="258"/>
      <c r="H10" s="258"/>
      <c r="I10" s="258"/>
      <c r="J10" s="258"/>
      <c r="K10" s="258"/>
      <c r="L10" s="258"/>
      <c r="M10" s="264">
        <f t="shared" si="0"/>
        <v>0</v>
      </c>
    </row>
    <row r="11" spans="1:13" ht="24" x14ac:dyDescent="0.25">
      <c r="A11" s="261">
        <v>7</v>
      </c>
      <c r="B11" s="262" t="s">
        <v>34</v>
      </c>
      <c r="C11" s="261" t="s">
        <v>33</v>
      </c>
      <c r="D11" s="280"/>
      <c r="E11" s="280"/>
      <c r="F11" s="280"/>
      <c r="G11" s="258"/>
      <c r="H11" s="258"/>
      <c r="I11" s="258"/>
      <c r="J11" s="258"/>
      <c r="K11" s="258"/>
      <c r="L11" s="258"/>
      <c r="M11" s="264">
        <f t="shared" si="0"/>
        <v>0</v>
      </c>
    </row>
    <row r="12" spans="1:13" ht="24" x14ac:dyDescent="0.25">
      <c r="A12" s="266"/>
      <c r="B12" s="267"/>
      <c r="C12" s="261" t="s">
        <v>35</v>
      </c>
      <c r="D12" s="268">
        <f t="shared" ref="D12:L12" si="1">+(D5*314)+(D6*314)+(D7*275)+(D8*312)+(D9*314)+(D10*55)+(D11*132)</f>
        <v>0</v>
      </c>
      <c r="E12" s="268">
        <f t="shared" si="1"/>
        <v>0</v>
      </c>
      <c r="F12" s="268">
        <f t="shared" si="1"/>
        <v>0</v>
      </c>
      <c r="G12" s="268">
        <f t="shared" si="1"/>
        <v>0</v>
      </c>
      <c r="H12" s="268">
        <f t="shared" si="1"/>
        <v>0</v>
      </c>
      <c r="I12" s="268">
        <f t="shared" si="1"/>
        <v>0</v>
      </c>
      <c r="J12" s="268">
        <f t="shared" si="1"/>
        <v>0</v>
      </c>
      <c r="K12" s="268">
        <f t="shared" si="1"/>
        <v>0</v>
      </c>
      <c r="L12" s="268">
        <f t="shared" si="1"/>
        <v>0</v>
      </c>
      <c r="M12" s="264">
        <f t="shared" si="0"/>
        <v>0</v>
      </c>
    </row>
    <row r="13" spans="1:13" ht="72" x14ac:dyDescent="0.25">
      <c r="A13" s="266"/>
      <c r="B13" s="267"/>
      <c r="C13" s="261" t="s">
        <v>36</v>
      </c>
      <c r="D13" s="268">
        <f t="shared" ref="D13:L13" si="2">+(D12*3)*1.3</f>
        <v>0</v>
      </c>
      <c r="E13" s="268">
        <f t="shared" si="2"/>
        <v>0</v>
      </c>
      <c r="F13" s="268">
        <f t="shared" si="2"/>
        <v>0</v>
      </c>
      <c r="G13" s="268">
        <f t="shared" si="2"/>
        <v>0</v>
      </c>
      <c r="H13" s="268">
        <f t="shared" si="2"/>
        <v>0</v>
      </c>
      <c r="I13" s="268">
        <f t="shared" si="2"/>
        <v>0</v>
      </c>
      <c r="J13" s="268">
        <f t="shared" si="2"/>
        <v>0</v>
      </c>
      <c r="K13" s="268">
        <f t="shared" si="2"/>
        <v>0</v>
      </c>
      <c r="L13" s="268">
        <f t="shared" si="2"/>
        <v>0</v>
      </c>
      <c r="M13" s="264">
        <f t="shared" si="0"/>
        <v>0</v>
      </c>
    </row>
    <row r="14" spans="1:13" x14ac:dyDescent="0.25">
      <c r="A14" s="266"/>
      <c r="B14" s="267"/>
      <c r="C14" s="266"/>
      <c r="D14" s="269"/>
      <c r="E14" s="269"/>
      <c r="F14" s="269"/>
      <c r="G14" s="270"/>
      <c r="H14" s="270"/>
      <c r="I14" s="270"/>
      <c r="J14" s="270"/>
      <c r="K14" s="270"/>
      <c r="L14" s="270"/>
      <c r="M14" s="271"/>
    </row>
    <row r="15" spans="1:13" x14ac:dyDescent="0.25">
      <c r="A15" s="387" t="s">
        <v>37</v>
      </c>
      <c r="B15" s="387" t="s">
        <v>1</v>
      </c>
      <c r="C15" s="388" t="s">
        <v>13</v>
      </c>
      <c r="D15" s="398" t="s">
        <v>14</v>
      </c>
      <c r="E15" s="399"/>
      <c r="F15" s="399"/>
      <c r="G15" s="399"/>
      <c r="H15" s="399"/>
      <c r="I15" s="399"/>
      <c r="J15" s="399"/>
      <c r="K15" s="399"/>
      <c r="L15" s="400"/>
      <c r="M15" s="395" t="s">
        <v>15</v>
      </c>
    </row>
    <row r="16" spans="1:13" x14ac:dyDescent="0.25">
      <c r="A16" s="387"/>
      <c r="B16" s="387"/>
      <c r="C16" s="388"/>
      <c r="D16" s="273"/>
      <c r="E16" s="273"/>
      <c r="F16" s="273"/>
      <c r="G16" s="273"/>
      <c r="H16" s="273"/>
      <c r="I16" s="273"/>
      <c r="J16" s="273"/>
      <c r="K16" s="273"/>
      <c r="L16" s="273"/>
      <c r="M16" s="396"/>
    </row>
    <row r="17" spans="1:13" x14ac:dyDescent="0.25">
      <c r="A17" s="387" t="s">
        <v>20</v>
      </c>
      <c r="B17" s="387"/>
      <c r="C17" s="387"/>
      <c r="D17" s="273" t="s">
        <v>25</v>
      </c>
      <c r="E17" s="273" t="s">
        <v>25</v>
      </c>
      <c r="F17" s="273" t="s">
        <v>25</v>
      </c>
      <c r="G17" s="273" t="s">
        <v>25</v>
      </c>
      <c r="H17" s="273" t="s">
        <v>25</v>
      </c>
      <c r="I17" s="273" t="s">
        <v>25</v>
      </c>
      <c r="J17" s="273" t="s">
        <v>25</v>
      </c>
      <c r="K17" s="273" t="s">
        <v>25</v>
      </c>
      <c r="L17" s="273" t="s">
        <v>25</v>
      </c>
      <c r="M17" s="397"/>
    </row>
    <row r="18" spans="1:13" ht="60" x14ac:dyDescent="0.25">
      <c r="A18" s="274">
        <v>8</v>
      </c>
      <c r="B18" s="275" t="s">
        <v>38</v>
      </c>
      <c r="C18" s="274" t="s">
        <v>27</v>
      </c>
      <c r="D18" s="274"/>
      <c r="E18" s="302"/>
      <c r="F18" s="302"/>
      <c r="G18" s="302"/>
      <c r="H18" s="302"/>
      <c r="I18" s="302"/>
      <c r="J18" s="302"/>
      <c r="K18" s="302"/>
      <c r="L18" s="302"/>
      <c r="M18" s="276">
        <f>+SUM(D18:L18)</f>
        <v>0</v>
      </c>
    </row>
    <row r="19" spans="1:13" ht="24" x14ac:dyDescent="0.25">
      <c r="A19" s="277"/>
      <c r="B19" s="278"/>
      <c r="C19" s="261" t="s">
        <v>35</v>
      </c>
      <c r="D19" s="268">
        <f>+D18*116</f>
        <v>0</v>
      </c>
      <c r="E19" s="268">
        <f t="shared" ref="E19:L19" si="3">+E18*116</f>
        <v>0</v>
      </c>
      <c r="F19" s="268">
        <f t="shared" si="3"/>
        <v>0</v>
      </c>
      <c r="G19" s="268">
        <f t="shared" si="3"/>
        <v>0</v>
      </c>
      <c r="H19" s="268">
        <f t="shared" si="3"/>
        <v>0</v>
      </c>
      <c r="I19" s="268">
        <f t="shared" si="3"/>
        <v>0</v>
      </c>
      <c r="J19" s="268">
        <f t="shared" si="3"/>
        <v>0</v>
      </c>
      <c r="K19" s="268">
        <f t="shared" si="3"/>
        <v>0</v>
      </c>
      <c r="L19" s="268">
        <f t="shared" si="3"/>
        <v>0</v>
      </c>
      <c r="M19" s="276">
        <f t="shared" ref="M19:M20" si="4">+SUM(D19:L19)</f>
        <v>0</v>
      </c>
    </row>
    <row r="20" spans="1:13" ht="72" x14ac:dyDescent="0.25">
      <c r="A20" s="277"/>
      <c r="B20" s="278"/>
      <c r="C20" s="261" t="s">
        <v>36</v>
      </c>
      <c r="D20" s="268">
        <f>+(D19*3)*1.3</f>
        <v>0</v>
      </c>
      <c r="E20" s="268">
        <f t="shared" ref="E20:L20" si="5">+(E19*3)*1.3</f>
        <v>0</v>
      </c>
      <c r="F20" s="268">
        <f t="shared" si="5"/>
        <v>0</v>
      </c>
      <c r="G20" s="268">
        <f t="shared" si="5"/>
        <v>0</v>
      </c>
      <c r="H20" s="268">
        <f t="shared" si="5"/>
        <v>0</v>
      </c>
      <c r="I20" s="268">
        <f t="shared" si="5"/>
        <v>0</v>
      </c>
      <c r="J20" s="268">
        <f t="shared" si="5"/>
        <v>0</v>
      </c>
      <c r="K20" s="268">
        <f t="shared" si="5"/>
        <v>0</v>
      </c>
      <c r="L20" s="268">
        <f t="shared" si="5"/>
        <v>0</v>
      </c>
      <c r="M20" s="276">
        <f t="shared" si="4"/>
        <v>0</v>
      </c>
    </row>
    <row r="21" spans="1:13" x14ac:dyDescent="0.25">
      <c r="A21" s="301"/>
      <c r="B21" s="301"/>
      <c r="C21" s="303"/>
      <c r="D21" s="301"/>
      <c r="E21" s="301"/>
      <c r="F21" s="301"/>
      <c r="G21" s="301"/>
      <c r="H21" s="301"/>
      <c r="I21" s="301"/>
      <c r="J21" s="301"/>
      <c r="K21" s="301"/>
      <c r="L21" s="301"/>
      <c r="M21" s="253"/>
    </row>
    <row r="22" spans="1:13" x14ac:dyDescent="0.25">
      <c r="A22" s="387" t="s">
        <v>39</v>
      </c>
      <c r="B22" s="387" t="s">
        <v>2</v>
      </c>
      <c r="C22" s="388" t="s">
        <v>13</v>
      </c>
      <c r="D22" s="398" t="s">
        <v>14</v>
      </c>
      <c r="E22" s="399"/>
      <c r="F22" s="399"/>
      <c r="G22" s="399"/>
      <c r="H22" s="399"/>
      <c r="I22" s="399"/>
      <c r="J22" s="399"/>
      <c r="K22" s="399"/>
      <c r="L22" s="400"/>
      <c r="M22" s="395" t="s">
        <v>15</v>
      </c>
    </row>
    <row r="23" spans="1:13" x14ac:dyDescent="0.25">
      <c r="A23" s="387"/>
      <c r="B23" s="387"/>
      <c r="C23" s="388"/>
      <c r="D23" s="273"/>
      <c r="E23" s="273"/>
      <c r="F23" s="273"/>
      <c r="G23" s="273"/>
      <c r="H23" s="273"/>
      <c r="I23" s="273"/>
      <c r="J23" s="273"/>
      <c r="K23" s="273"/>
      <c r="L23" s="273"/>
      <c r="M23" s="396"/>
    </row>
    <row r="24" spans="1:13" x14ac:dyDescent="0.25">
      <c r="A24" s="387" t="s">
        <v>20</v>
      </c>
      <c r="B24" s="387"/>
      <c r="C24" s="387"/>
      <c r="D24" s="273" t="s">
        <v>25</v>
      </c>
      <c r="E24" s="273" t="s">
        <v>25</v>
      </c>
      <c r="F24" s="273" t="s">
        <v>25</v>
      </c>
      <c r="G24" s="273" t="s">
        <v>25</v>
      </c>
      <c r="H24" s="273" t="s">
        <v>25</v>
      </c>
      <c r="I24" s="273" t="s">
        <v>25</v>
      </c>
      <c r="J24" s="273" t="s">
        <v>25</v>
      </c>
      <c r="K24" s="273" t="s">
        <v>25</v>
      </c>
      <c r="L24" s="273" t="s">
        <v>25</v>
      </c>
      <c r="M24" s="397"/>
    </row>
    <row r="25" spans="1:13" ht="48" x14ac:dyDescent="0.25">
      <c r="A25" s="274">
        <v>9</v>
      </c>
      <c r="B25" s="275" t="s">
        <v>46</v>
      </c>
      <c r="C25" s="274" t="s">
        <v>47</v>
      </c>
      <c r="D25" s="281"/>
      <c r="E25" s="281"/>
      <c r="F25" s="281"/>
      <c r="G25" s="281"/>
      <c r="H25" s="281"/>
      <c r="I25" s="281"/>
      <c r="J25" s="281"/>
      <c r="K25" s="281"/>
      <c r="L25" s="280"/>
      <c r="M25" s="282">
        <f>+SUM(D25:L25)</f>
        <v>0</v>
      </c>
    </row>
    <row r="26" spans="1:13" ht="36" x14ac:dyDescent="0.25">
      <c r="A26" s="274">
        <v>10</v>
      </c>
      <c r="B26" s="275" t="s">
        <v>48</v>
      </c>
      <c r="C26" s="274" t="s">
        <v>47</v>
      </c>
      <c r="D26" s="281"/>
      <c r="E26" s="281"/>
      <c r="F26" s="281"/>
      <c r="G26" s="281"/>
      <c r="H26" s="281"/>
      <c r="I26" s="281"/>
      <c r="J26" s="281"/>
      <c r="K26" s="281"/>
      <c r="L26" s="280"/>
      <c r="M26" s="282">
        <f t="shared" ref="M26:M29" si="6">+SUM(D26:L26)</f>
        <v>0</v>
      </c>
    </row>
    <row r="27" spans="1:13" ht="48" x14ac:dyDescent="0.25">
      <c r="A27" s="274">
        <v>11</v>
      </c>
      <c r="B27" s="283" t="s">
        <v>49</v>
      </c>
      <c r="C27" s="274" t="s">
        <v>47</v>
      </c>
      <c r="D27" s="281"/>
      <c r="E27" s="281"/>
      <c r="F27" s="281"/>
      <c r="G27" s="281"/>
      <c r="H27" s="281"/>
      <c r="I27" s="281"/>
      <c r="J27" s="281"/>
      <c r="K27" s="281"/>
      <c r="L27" s="280"/>
      <c r="M27" s="282">
        <f t="shared" si="6"/>
        <v>0</v>
      </c>
    </row>
    <row r="28" spans="1:13" ht="24" x14ac:dyDescent="0.25">
      <c r="A28" s="277"/>
      <c r="B28" s="278"/>
      <c r="C28" s="261" t="s">
        <v>35</v>
      </c>
      <c r="D28" s="268">
        <f>+(D25*186)+(D26*28)+(D27*407)</f>
        <v>0</v>
      </c>
      <c r="E28" s="268">
        <f t="shared" ref="E28:L28" si="7">+(E25*186)+(E26*28)+(E27*407)</f>
        <v>0</v>
      </c>
      <c r="F28" s="268">
        <f t="shared" si="7"/>
        <v>0</v>
      </c>
      <c r="G28" s="268">
        <f t="shared" si="7"/>
        <v>0</v>
      </c>
      <c r="H28" s="268">
        <f t="shared" si="7"/>
        <v>0</v>
      </c>
      <c r="I28" s="268">
        <f t="shared" si="7"/>
        <v>0</v>
      </c>
      <c r="J28" s="268">
        <f t="shared" si="7"/>
        <v>0</v>
      </c>
      <c r="K28" s="268">
        <f t="shared" si="7"/>
        <v>0</v>
      </c>
      <c r="L28" s="268">
        <f t="shared" si="7"/>
        <v>0</v>
      </c>
      <c r="M28" s="282">
        <f t="shared" si="6"/>
        <v>0</v>
      </c>
    </row>
    <row r="29" spans="1:13" ht="72" x14ac:dyDescent="0.25">
      <c r="A29" s="277"/>
      <c r="B29" s="278"/>
      <c r="C29" s="261" t="s">
        <v>36</v>
      </c>
      <c r="D29" s="268">
        <f>+(D28*3)*1.3</f>
        <v>0</v>
      </c>
      <c r="E29" s="268">
        <f t="shared" ref="E29:L29" si="8">+(E28*3)*1.3</f>
        <v>0</v>
      </c>
      <c r="F29" s="268">
        <f t="shared" si="8"/>
        <v>0</v>
      </c>
      <c r="G29" s="268">
        <f t="shared" si="8"/>
        <v>0</v>
      </c>
      <c r="H29" s="268">
        <f t="shared" si="8"/>
        <v>0</v>
      </c>
      <c r="I29" s="268">
        <f t="shared" si="8"/>
        <v>0</v>
      </c>
      <c r="J29" s="268">
        <f t="shared" si="8"/>
        <v>0</v>
      </c>
      <c r="K29" s="268">
        <f t="shared" si="8"/>
        <v>0</v>
      </c>
      <c r="L29" s="268">
        <f t="shared" si="8"/>
        <v>0</v>
      </c>
      <c r="M29" s="282">
        <f t="shared" si="6"/>
        <v>0</v>
      </c>
    </row>
    <row r="30" spans="1:13" x14ac:dyDescent="0.25">
      <c r="A30" s="301"/>
      <c r="B30" s="301"/>
      <c r="C30" s="303"/>
      <c r="D30" s="301"/>
      <c r="E30" s="301"/>
      <c r="F30" s="301"/>
      <c r="G30" s="301"/>
      <c r="H30" s="301"/>
      <c r="I30" s="301"/>
      <c r="J30" s="301"/>
      <c r="K30" s="301"/>
      <c r="L30" s="301"/>
      <c r="M30" s="253"/>
    </row>
    <row r="31" spans="1:13" x14ac:dyDescent="0.25">
      <c r="A31" s="387" t="s">
        <v>50</v>
      </c>
      <c r="B31" s="387" t="s">
        <v>3</v>
      </c>
      <c r="C31" s="388" t="s">
        <v>13</v>
      </c>
      <c r="D31" s="387" t="s">
        <v>14</v>
      </c>
      <c r="E31" s="387"/>
      <c r="F31" s="387"/>
      <c r="G31" s="387"/>
      <c r="H31" s="387"/>
      <c r="I31" s="387"/>
      <c r="J31" s="387"/>
      <c r="K31" s="387"/>
      <c r="L31" s="387"/>
      <c r="M31" s="395" t="s">
        <v>15</v>
      </c>
    </row>
    <row r="32" spans="1:13" x14ac:dyDescent="0.25">
      <c r="A32" s="387"/>
      <c r="B32" s="387"/>
      <c r="C32" s="388"/>
      <c r="D32" s="287"/>
      <c r="E32" s="302"/>
      <c r="F32" s="302"/>
      <c r="G32" s="302"/>
      <c r="H32" s="302"/>
      <c r="I32" s="302"/>
      <c r="J32" s="302"/>
      <c r="K32" s="302"/>
      <c r="L32" s="302"/>
      <c r="M32" s="396"/>
    </row>
    <row r="33" spans="1:13" x14ac:dyDescent="0.25">
      <c r="A33" s="387" t="s">
        <v>20</v>
      </c>
      <c r="B33" s="387"/>
      <c r="C33" s="387"/>
      <c r="D33" s="273" t="s">
        <v>25</v>
      </c>
      <c r="E33" s="273" t="s">
        <v>25</v>
      </c>
      <c r="F33" s="273" t="s">
        <v>25</v>
      </c>
      <c r="G33" s="273" t="s">
        <v>25</v>
      </c>
      <c r="H33" s="273" t="s">
        <v>25</v>
      </c>
      <c r="I33" s="273" t="s">
        <v>25</v>
      </c>
      <c r="J33" s="273" t="s">
        <v>25</v>
      </c>
      <c r="K33" s="273" t="s">
        <v>25</v>
      </c>
      <c r="L33" s="273" t="s">
        <v>25</v>
      </c>
      <c r="M33" s="397"/>
    </row>
    <row r="34" spans="1:13" ht="48" x14ac:dyDescent="0.25">
      <c r="A34" s="274">
        <v>12</v>
      </c>
      <c r="B34" s="275" t="s">
        <v>53</v>
      </c>
      <c r="C34" s="274" t="s">
        <v>54</v>
      </c>
      <c r="D34" s="280"/>
      <c r="E34" s="302"/>
      <c r="F34" s="302"/>
      <c r="G34" s="302"/>
      <c r="H34" s="302"/>
      <c r="I34" s="302"/>
      <c r="J34" s="302"/>
      <c r="K34" s="302"/>
      <c r="L34" s="302"/>
      <c r="M34" s="282">
        <f>+SUM(D34:L34)</f>
        <v>0</v>
      </c>
    </row>
    <row r="35" spans="1:13" ht="24" x14ac:dyDescent="0.25">
      <c r="A35" s="277"/>
      <c r="B35" s="286"/>
      <c r="C35" s="261" t="s">
        <v>35</v>
      </c>
      <c r="D35" s="268">
        <f>+D34*1.93</f>
        <v>0</v>
      </c>
      <c r="E35" s="268">
        <f t="shared" ref="E35:L35" si="9">+E34*1.93</f>
        <v>0</v>
      </c>
      <c r="F35" s="268">
        <f t="shared" si="9"/>
        <v>0</v>
      </c>
      <c r="G35" s="268">
        <f t="shared" si="9"/>
        <v>0</v>
      </c>
      <c r="H35" s="268">
        <f t="shared" si="9"/>
        <v>0</v>
      </c>
      <c r="I35" s="268">
        <f t="shared" si="9"/>
        <v>0</v>
      </c>
      <c r="J35" s="268">
        <f t="shared" si="9"/>
        <v>0</v>
      </c>
      <c r="K35" s="268">
        <f t="shared" si="9"/>
        <v>0</v>
      </c>
      <c r="L35" s="268">
        <f t="shared" si="9"/>
        <v>0</v>
      </c>
      <c r="M35" s="282">
        <f t="shared" ref="M35:M36" si="10">+SUM(D35:L35)</f>
        <v>0</v>
      </c>
    </row>
    <row r="36" spans="1:13" ht="72" x14ac:dyDescent="0.25">
      <c r="A36" s="277"/>
      <c r="B36" s="286"/>
      <c r="C36" s="261" t="s">
        <v>36</v>
      </c>
      <c r="D36" s="268">
        <f>+(D35*3)*1.3</f>
        <v>0</v>
      </c>
      <c r="E36" s="268">
        <f t="shared" ref="E36:L36" si="11">+(E35*3)*1.3</f>
        <v>0</v>
      </c>
      <c r="F36" s="268">
        <f t="shared" si="11"/>
        <v>0</v>
      </c>
      <c r="G36" s="268">
        <f t="shared" si="11"/>
        <v>0</v>
      </c>
      <c r="H36" s="268">
        <f t="shared" si="11"/>
        <v>0</v>
      </c>
      <c r="I36" s="268">
        <f t="shared" si="11"/>
        <v>0</v>
      </c>
      <c r="J36" s="268">
        <f t="shared" si="11"/>
        <v>0</v>
      </c>
      <c r="K36" s="268">
        <f t="shared" si="11"/>
        <v>0</v>
      </c>
      <c r="L36" s="268">
        <f t="shared" si="11"/>
        <v>0</v>
      </c>
      <c r="M36" s="282">
        <f t="shared" si="10"/>
        <v>0</v>
      </c>
    </row>
    <row r="37" spans="1:13" x14ac:dyDescent="0.25">
      <c r="A37" s="301"/>
      <c r="B37" s="301"/>
      <c r="C37" s="303"/>
      <c r="D37" s="301"/>
      <c r="E37" s="301"/>
      <c r="F37" s="301"/>
      <c r="G37" s="301"/>
      <c r="H37" s="301"/>
      <c r="I37" s="301"/>
      <c r="J37" s="301"/>
      <c r="K37" s="301"/>
      <c r="L37" s="301"/>
      <c r="M37" s="253"/>
    </row>
    <row r="38" spans="1:13" x14ac:dyDescent="0.25">
      <c r="A38" s="387" t="s">
        <v>55</v>
      </c>
      <c r="B38" s="387" t="s">
        <v>56</v>
      </c>
      <c r="C38" s="393" t="s">
        <v>13</v>
      </c>
      <c r="D38" s="398" t="s">
        <v>14</v>
      </c>
      <c r="E38" s="399"/>
      <c r="F38" s="399"/>
      <c r="G38" s="399"/>
      <c r="H38" s="399"/>
      <c r="I38" s="399"/>
      <c r="J38" s="399"/>
      <c r="K38" s="399"/>
      <c r="L38" s="400"/>
      <c r="M38" s="395" t="s">
        <v>15</v>
      </c>
    </row>
    <row r="39" spans="1:13" x14ac:dyDescent="0.25">
      <c r="A39" s="387"/>
      <c r="B39" s="387"/>
      <c r="C39" s="394"/>
      <c r="D39" s="287"/>
      <c r="E39" s="287"/>
      <c r="F39" s="287"/>
      <c r="G39" s="287"/>
      <c r="H39" s="287"/>
      <c r="I39" s="287"/>
      <c r="J39" s="302"/>
      <c r="K39" s="302"/>
      <c r="L39" s="302"/>
      <c r="M39" s="396"/>
    </row>
    <row r="40" spans="1:13" x14ac:dyDescent="0.25">
      <c r="A40" s="398" t="s">
        <v>20</v>
      </c>
      <c r="B40" s="399"/>
      <c r="C40" s="400"/>
      <c r="D40" s="273" t="s">
        <v>25</v>
      </c>
      <c r="E40" s="273" t="s">
        <v>25</v>
      </c>
      <c r="F40" s="273" t="s">
        <v>25</v>
      </c>
      <c r="G40" s="273" t="s">
        <v>25</v>
      </c>
      <c r="H40" s="273" t="s">
        <v>25</v>
      </c>
      <c r="I40" s="273" t="s">
        <v>25</v>
      </c>
      <c r="J40" s="273" t="s">
        <v>25</v>
      </c>
      <c r="K40" s="273" t="s">
        <v>25</v>
      </c>
      <c r="L40" s="273" t="s">
        <v>25</v>
      </c>
      <c r="M40" s="397"/>
    </row>
    <row r="41" spans="1:13" ht="24" x14ac:dyDescent="0.25">
      <c r="A41" s="274">
        <v>13</v>
      </c>
      <c r="B41" s="283" t="s">
        <v>5</v>
      </c>
      <c r="C41" s="274" t="s">
        <v>33</v>
      </c>
      <c r="D41" s="281"/>
      <c r="E41" s="281"/>
      <c r="F41" s="281"/>
      <c r="G41" s="281"/>
      <c r="H41" s="281"/>
      <c r="I41" s="281"/>
      <c r="J41" s="302"/>
      <c r="K41" s="302"/>
      <c r="L41" s="302"/>
      <c r="M41" s="282">
        <f>+SUM(D41:L41)</f>
        <v>0</v>
      </c>
    </row>
    <row r="42" spans="1:13" ht="24" x14ac:dyDescent="0.25">
      <c r="A42" s="277"/>
      <c r="B42" s="286"/>
      <c r="C42" s="274" t="s">
        <v>35</v>
      </c>
      <c r="D42" s="260">
        <f>+D41*1.57</f>
        <v>0</v>
      </c>
      <c r="E42" s="260">
        <f t="shared" ref="E42:I42" si="12">+E41*1.57</f>
        <v>0</v>
      </c>
      <c r="F42" s="260">
        <f t="shared" si="12"/>
        <v>0</v>
      </c>
      <c r="G42" s="260">
        <f t="shared" si="12"/>
        <v>0</v>
      </c>
      <c r="H42" s="260">
        <f t="shared" si="12"/>
        <v>0</v>
      </c>
      <c r="I42" s="260">
        <f t="shared" si="12"/>
        <v>0</v>
      </c>
      <c r="J42" s="302"/>
      <c r="K42" s="302"/>
      <c r="L42" s="302"/>
      <c r="M42" s="282">
        <f t="shared" ref="M42:M43" si="13">+SUM(D42:L42)</f>
        <v>0</v>
      </c>
    </row>
    <row r="43" spans="1:13" ht="72" x14ac:dyDescent="0.25">
      <c r="A43" s="277"/>
      <c r="B43" s="286"/>
      <c r="C43" s="274" t="s">
        <v>36</v>
      </c>
      <c r="D43" s="260">
        <f>+(D42*3)*1.3</f>
        <v>0</v>
      </c>
      <c r="E43" s="260">
        <f t="shared" ref="E43:I43" si="14">+(E42*3)*1.3</f>
        <v>0</v>
      </c>
      <c r="F43" s="260">
        <f t="shared" si="14"/>
        <v>0</v>
      </c>
      <c r="G43" s="260">
        <f t="shared" si="14"/>
        <v>0</v>
      </c>
      <c r="H43" s="260">
        <f t="shared" si="14"/>
        <v>0</v>
      </c>
      <c r="I43" s="260">
        <f t="shared" si="14"/>
        <v>0</v>
      </c>
      <c r="J43" s="302"/>
      <c r="K43" s="302"/>
      <c r="L43" s="302"/>
      <c r="M43" s="282">
        <f t="shared" si="13"/>
        <v>0</v>
      </c>
    </row>
    <row r="44" spans="1:13" x14ac:dyDescent="0.25">
      <c r="A44" s="301"/>
      <c r="B44" s="301"/>
      <c r="C44" s="303"/>
      <c r="D44" s="301"/>
      <c r="E44" s="301"/>
      <c r="F44" s="301"/>
      <c r="G44" s="301"/>
      <c r="H44" s="301"/>
      <c r="I44" s="301"/>
      <c r="J44" s="301"/>
      <c r="K44" s="301"/>
      <c r="L44" s="301"/>
      <c r="M44" s="253"/>
    </row>
    <row r="45" spans="1:13" x14ac:dyDescent="0.25">
      <c r="A45" s="387">
        <v>6</v>
      </c>
      <c r="B45" s="387" t="s">
        <v>6</v>
      </c>
      <c r="C45" s="393" t="s">
        <v>13</v>
      </c>
      <c r="D45" s="387" t="s">
        <v>14</v>
      </c>
      <c r="E45" s="387"/>
      <c r="F45" s="387"/>
      <c r="G45" s="387"/>
      <c r="H45" s="387"/>
      <c r="I45" s="387"/>
      <c r="J45" s="387"/>
      <c r="K45" s="387"/>
      <c r="L45" s="387"/>
      <c r="M45" s="395" t="s">
        <v>15</v>
      </c>
    </row>
    <row r="46" spans="1:13" x14ac:dyDescent="0.25">
      <c r="A46" s="387"/>
      <c r="B46" s="387"/>
      <c r="C46" s="394"/>
      <c r="D46" s="287"/>
      <c r="E46" s="302"/>
      <c r="F46" s="302"/>
      <c r="G46" s="302"/>
      <c r="H46" s="302"/>
      <c r="I46" s="302"/>
      <c r="J46" s="302"/>
      <c r="K46" s="302"/>
      <c r="L46" s="302"/>
      <c r="M46" s="396"/>
    </row>
    <row r="47" spans="1:13" x14ac:dyDescent="0.25">
      <c r="A47" s="398" t="s">
        <v>20</v>
      </c>
      <c r="B47" s="399"/>
      <c r="C47" s="400"/>
      <c r="D47" s="273" t="s">
        <v>25</v>
      </c>
      <c r="E47" s="273" t="s">
        <v>25</v>
      </c>
      <c r="F47" s="273" t="s">
        <v>25</v>
      </c>
      <c r="G47" s="273" t="s">
        <v>25</v>
      </c>
      <c r="H47" s="273" t="s">
        <v>25</v>
      </c>
      <c r="I47" s="273" t="s">
        <v>25</v>
      </c>
      <c r="J47" s="273" t="s">
        <v>25</v>
      </c>
      <c r="K47" s="273" t="s">
        <v>25</v>
      </c>
      <c r="L47" s="273" t="s">
        <v>25</v>
      </c>
      <c r="M47" s="397"/>
    </row>
    <row r="48" spans="1:13" ht="60" x14ac:dyDescent="0.25">
      <c r="A48" s="274">
        <v>14</v>
      </c>
      <c r="B48" s="288" t="s">
        <v>57</v>
      </c>
      <c r="C48" s="274" t="s">
        <v>58</v>
      </c>
      <c r="D48" s="289"/>
      <c r="E48" s="302"/>
      <c r="F48" s="302"/>
      <c r="G48" s="302"/>
      <c r="H48" s="302"/>
      <c r="I48" s="302"/>
      <c r="J48" s="302"/>
      <c r="K48" s="302"/>
      <c r="L48" s="302"/>
      <c r="M48" s="290">
        <f>+SUM(D48:L48)</f>
        <v>0</v>
      </c>
    </row>
    <row r="49" spans="1:13" ht="60" x14ac:dyDescent="0.25">
      <c r="A49" s="274">
        <v>15</v>
      </c>
      <c r="B49" s="288" t="s">
        <v>59</v>
      </c>
      <c r="C49" s="274" t="s">
        <v>58</v>
      </c>
      <c r="D49" s="291"/>
      <c r="E49" s="302"/>
      <c r="F49" s="302"/>
      <c r="G49" s="302"/>
      <c r="H49" s="302"/>
      <c r="I49" s="302"/>
      <c r="J49" s="302"/>
      <c r="K49" s="302"/>
      <c r="L49" s="302"/>
      <c r="M49" s="290">
        <f t="shared" ref="M49:M52" si="15">+SUM(D49:L49)</f>
        <v>0</v>
      </c>
    </row>
    <row r="50" spans="1:13" ht="60" x14ac:dyDescent="0.25">
      <c r="A50" s="274">
        <v>16</v>
      </c>
      <c r="B50" s="288" t="s">
        <v>60</v>
      </c>
      <c r="C50" s="274" t="s">
        <v>58</v>
      </c>
      <c r="D50" s="289"/>
      <c r="E50" s="302"/>
      <c r="F50" s="302"/>
      <c r="G50" s="302"/>
      <c r="H50" s="302"/>
      <c r="I50" s="302"/>
      <c r="J50" s="302"/>
      <c r="K50" s="302"/>
      <c r="L50" s="302"/>
      <c r="M50" s="290">
        <f t="shared" si="15"/>
        <v>0</v>
      </c>
    </row>
    <row r="51" spans="1:13" ht="24" x14ac:dyDescent="0.25">
      <c r="A51" s="277"/>
      <c r="B51" s="286"/>
      <c r="C51" s="274" t="s">
        <v>35</v>
      </c>
      <c r="D51" s="260">
        <f>(D48*2.14)+(D49*1.36)+(D50*0.84)</f>
        <v>0</v>
      </c>
      <c r="E51" s="260">
        <f t="shared" ref="E51:L51" si="16">(E48*2.14)+(E49*1.36)+(E50*0.84)</f>
        <v>0</v>
      </c>
      <c r="F51" s="260">
        <f t="shared" si="16"/>
        <v>0</v>
      </c>
      <c r="G51" s="260">
        <f t="shared" si="16"/>
        <v>0</v>
      </c>
      <c r="H51" s="260">
        <f t="shared" si="16"/>
        <v>0</v>
      </c>
      <c r="I51" s="260">
        <f t="shared" si="16"/>
        <v>0</v>
      </c>
      <c r="J51" s="260">
        <f t="shared" si="16"/>
        <v>0</v>
      </c>
      <c r="K51" s="260">
        <f t="shared" si="16"/>
        <v>0</v>
      </c>
      <c r="L51" s="260">
        <f t="shared" si="16"/>
        <v>0</v>
      </c>
      <c r="M51" s="290">
        <f t="shared" si="15"/>
        <v>0</v>
      </c>
    </row>
    <row r="52" spans="1:13" ht="72" x14ac:dyDescent="0.25">
      <c r="A52" s="277"/>
      <c r="B52" s="286"/>
      <c r="C52" s="274" t="s">
        <v>36</v>
      </c>
      <c r="D52" s="260">
        <f>+(D51*3)*1.3</f>
        <v>0</v>
      </c>
      <c r="E52" s="260">
        <f t="shared" ref="E52:L52" si="17">+(E51*3)*1.3</f>
        <v>0</v>
      </c>
      <c r="F52" s="260">
        <f t="shared" si="17"/>
        <v>0</v>
      </c>
      <c r="G52" s="260">
        <f t="shared" si="17"/>
        <v>0</v>
      </c>
      <c r="H52" s="260">
        <f t="shared" si="17"/>
        <v>0</v>
      </c>
      <c r="I52" s="260">
        <f t="shared" si="17"/>
        <v>0</v>
      </c>
      <c r="J52" s="260">
        <f t="shared" si="17"/>
        <v>0</v>
      </c>
      <c r="K52" s="260">
        <f t="shared" si="17"/>
        <v>0</v>
      </c>
      <c r="L52" s="260">
        <f t="shared" si="17"/>
        <v>0</v>
      </c>
      <c r="M52" s="290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4F40-CC10-4B16-B56F-1D2F5751C0A7}">
  <sheetPr>
    <tabColor rgb="FFFFC000"/>
  </sheetPr>
  <dimension ref="A1:M52"/>
  <sheetViews>
    <sheetView topLeftCell="A36" workbookViewId="0">
      <selection activeCell="G10" sqref="G10"/>
    </sheetView>
  </sheetViews>
  <sheetFormatPr defaultColWidth="9.140625" defaultRowHeight="15" x14ac:dyDescent="0.25"/>
  <cols>
    <col min="1" max="1" width="9.140625" style="298"/>
    <col min="2" max="2" width="38.5703125" style="298" customWidth="1"/>
    <col min="3" max="3" width="34.7109375" style="298" customWidth="1"/>
    <col min="4" max="16384" width="9.140625" style="298"/>
  </cols>
  <sheetData>
    <row r="1" spans="1:13" x14ac:dyDescent="0.25">
      <c r="A1" s="250" t="s">
        <v>147</v>
      </c>
      <c r="B1" s="251"/>
      <c r="C1" s="251"/>
      <c r="D1" s="251"/>
      <c r="E1" s="251"/>
      <c r="F1" s="251"/>
      <c r="G1" s="301"/>
      <c r="H1" s="301"/>
      <c r="I1" s="301"/>
      <c r="J1" s="301"/>
      <c r="K1" s="301"/>
      <c r="L1" s="301"/>
      <c r="M1" s="253"/>
    </row>
    <row r="2" spans="1:13" x14ac:dyDescent="0.25">
      <c r="A2" s="255" t="s">
        <v>11</v>
      </c>
      <c r="B2" s="255" t="s">
        <v>12</v>
      </c>
      <c r="C2" s="389" t="s">
        <v>13</v>
      </c>
      <c r="D2" s="390" t="s">
        <v>14</v>
      </c>
      <c r="E2" s="390"/>
      <c r="F2" s="390"/>
      <c r="G2" s="390"/>
      <c r="H2" s="390"/>
      <c r="I2" s="390"/>
      <c r="J2" s="390"/>
      <c r="K2" s="390"/>
      <c r="L2" s="390"/>
      <c r="M2" s="395" t="s">
        <v>15</v>
      </c>
    </row>
    <row r="3" spans="1:13" ht="48" x14ac:dyDescent="0.25">
      <c r="A3" s="255">
        <v>1</v>
      </c>
      <c r="B3" s="256" t="s">
        <v>0</v>
      </c>
      <c r="C3" s="389"/>
      <c r="D3" s="287"/>
      <c r="E3" s="287"/>
      <c r="F3" s="287"/>
      <c r="G3" s="293"/>
      <c r="H3" s="258"/>
      <c r="I3" s="258"/>
      <c r="J3" s="258"/>
      <c r="K3" s="258"/>
      <c r="L3" s="258"/>
      <c r="M3" s="396"/>
    </row>
    <row r="4" spans="1:13" x14ac:dyDescent="0.25">
      <c r="A4" s="390" t="s">
        <v>20</v>
      </c>
      <c r="B4" s="390"/>
      <c r="C4" s="390"/>
      <c r="D4" s="260" t="s">
        <v>25</v>
      </c>
      <c r="E4" s="260" t="s">
        <v>25</v>
      </c>
      <c r="F4" s="260" t="s">
        <v>25</v>
      </c>
      <c r="G4" s="260" t="s">
        <v>25</v>
      </c>
      <c r="H4" s="260" t="s">
        <v>25</v>
      </c>
      <c r="I4" s="260" t="s">
        <v>25</v>
      </c>
      <c r="J4" s="260" t="s">
        <v>25</v>
      </c>
      <c r="K4" s="260" t="s">
        <v>25</v>
      </c>
      <c r="L4" s="260" t="s">
        <v>25</v>
      </c>
      <c r="M4" s="397"/>
    </row>
    <row r="5" spans="1:13" ht="36" x14ac:dyDescent="0.25">
      <c r="A5" s="261">
        <v>1</v>
      </c>
      <c r="B5" s="262" t="s">
        <v>26</v>
      </c>
      <c r="C5" s="261" t="s">
        <v>27</v>
      </c>
      <c r="D5" s="294"/>
      <c r="E5" s="295"/>
      <c r="F5" s="295"/>
      <c r="G5" s="258"/>
      <c r="H5" s="258"/>
      <c r="I5" s="258"/>
      <c r="J5" s="258"/>
      <c r="K5" s="258"/>
      <c r="L5" s="258"/>
      <c r="M5" s="264">
        <f>+SUM(D5:L5)</f>
        <v>0</v>
      </c>
    </row>
    <row r="6" spans="1:13" ht="36" x14ac:dyDescent="0.25">
      <c r="A6" s="261">
        <v>2</v>
      </c>
      <c r="B6" s="265" t="s">
        <v>28</v>
      </c>
      <c r="C6" s="261" t="s">
        <v>27</v>
      </c>
      <c r="D6" s="295"/>
      <c r="E6" s="295"/>
      <c r="F6" s="295"/>
      <c r="G6" s="258"/>
      <c r="H6" s="258"/>
      <c r="I6" s="258"/>
      <c r="J6" s="258"/>
      <c r="K6" s="258"/>
      <c r="L6" s="258"/>
      <c r="M6" s="264">
        <f t="shared" ref="M6:M13" si="0">+SUM(D6:L6)</f>
        <v>0</v>
      </c>
    </row>
    <row r="7" spans="1:13" ht="24" x14ac:dyDescent="0.25">
      <c r="A7" s="261">
        <v>3</v>
      </c>
      <c r="B7" s="262" t="s">
        <v>29</v>
      </c>
      <c r="C7" s="261" t="s">
        <v>27</v>
      </c>
      <c r="D7" s="280"/>
      <c r="E7" s="280"/>
      <c r="F7" s="280"/>
      <c r="G7" s="258"/>
      <c r="H7" s="258"/>
      <c r="I7" s="258"/>
      <c r="J7" s="258"/>
      <c r="K7" s="258"/>
      <c r="L7" s="258"/>
      <c r="M7" s="264">
        <f t="shared" si="0"/>
        <v>0</v>
      </c>
    </row>
    <row r="8" spans="1:13" ht="24" x14ac:dyDescent="0.25">
      <c r="A8" s="261">
        <v>4</v>
      </c>
      <c r="B8" s="262" t="s">
        <v>30</v>
      </c>
      <c r="C8" s="261" t="s">
        <v>27</v>
      </c>
      <c r="D8" s="280"/>
      <c r="E8" s="280"/>
      <c r="F8" s="280"/>
      <c r="G8" s="258"/>
      <c r="H8" s="258"/>
      <c r="I8" s="258"/>
      <c r="J8" s="258"/>
      <c r="K8" s="258"/>
      <c r="L8" s="258"/>
      <c r="M8" s="264">
        <f t="shared" si="0"/>
        <v>0</v>
      </c>
    </row>
    <row r="9" spans="1:13" x14ac:dyDescent="0.25">
      <c r="A9" s="261">
        <v>5</v>
      </c>
      <c r="B9" s="262" t="s">
        <v>31</v>
      </c>
      <c r="C9" s="261" t="s">
        <v>27</v>
      </c>
      <c r="D9" s="280"/>
      <c r="E9" s="280"/>
      <c r="F9" s="280"/>
      <c r="G9" s="258"/>
      <c r="H9" s="258"/>
      <c r="I9" s="258"/>
      <c r="J9" s="258"/>
      <c r="K9" s="258"/>
      <c r="L9" s="258"/>
      <c r="M9" s="264">
        <f t="shared" si="0"/>
        <v>0</v>
      </c>
    </row>
    <row r="10" spans="1:13" x14ac:dyDescent="0.25">
      <c r="A10" s="261">
        <v>6</v>
      </c>
      <c r="B10" s="262" t="s">
        <v>32</v>
      </c>
      <c r="C10" s="261" t="s">
        <v>33</v>
      </c>
      <c r="D10" s="280"/>
      <c r="E10" s="280"/>
      <c r="F10" s="280"/>
      <c r="G10" s="258"/>
      <c r="H10" s="258"/>
      <c r="I10" s="258"/>
      <c r="J10" s="258"/>
      <c r="K10" s="258"/>
      <c r="L10" s="258"/>
      <c r="M10" s="264">
        <f t="shared" si="0"/>
        <v>0</v>
      </c>
    </row>
    <row r="11" spans="1:13" x14ac:dyDescent="0.25">
      <c r="A11" s="261">
        <v>7</v>
      </c>
      <c r="B11" s="262" t="s">
        <v>34</v>
      </c>
      <c r="C11" s="261" t="s">
        <v>33</v>
      </c>
      <c r="D11" s="280"/>
      <c r="E11" s="280"/>
      <c r="F11" s="280"/>
      <c r="G11" s="258"/>
      <c r="H11" s="258"/>
      <c r="I11" s="258"/>
      <c r="J11" s="258"/>
      <c r="K11" s="258"/>
      <c r="L11" s="258"/>
      <c r="M11" s="264">
        <f t="shared" si="0"/>
        <v>0</v>
      </c>
    </row>
    <row r="12" spans="1:13" x14ac:dyDescent="0.25">
      <c r="A12" s="266"/>
      <c r="B12" s="267"/>
      <c r="C12" s="261" t="s">
        <v>35</v>
      </c>
      <c r="D12" s="268">
        <f t="shared" ref="D12:L12" si="1">+(D5*314)+(D6*314)+(D7*275)+(D8*312)+(D9*314)+(D10*55)+(D11*132)</f>
        <v>0</v>
      </c>
      <c r="E12" s="268">
        <f t="shared" si="1"/>
        <v>0</v>
      </c>
      <c r="F12" s="268">
        <f t="shared" si="1"/>
        <v>0</v>
      </c>
      <c r="G12" s="268">
        <f t="shared" si="1"/>
        <v>0</v>
      </c>
      <c r="H12" s="268">
        <f t="shared" si="1"/>
        <v>0</v>
      </c>
      <c r="I12" s="268">
        <f t="shared" si="1"/>
        <v>0</v>
      </c>
      <c r="J12" s="268">
        <f t="shared" si="1"/>
        <v>0</v>
      </c>
      <c r="K12" s="268">
        <f t="shared" si="1"/>
        <v>0</v>
      </c>
      <c r="L12" s="268">
        <f t="shared" si="1"/>
        <v>0</v>
      </c>
      <c r="M12" s="264">
        <f t="shared" si="0"/>
        <v>0</v>
      </c>
    </row>
    <row r="13" spans="1:13" ht="48" x14ac:dyDescent="0.25">
      <c r="A13" s="266"/>
      <c r="B13" s="267"/>
      <c r="C13" s="261" t="s">
        <v>36</v>
      </c>
      <c r="D13" s="268">
        <f t="shared" ref="D13:L13" si="2">+(D12*3)*1.3</f>
        <v>0</v>
      </c>
      <c r="E13" s="268">
        <f t="shared" si="2"/>
        <v>0</v>
      </c>
      <c r="F13" s="268">
        <f t="shared" si="2"/>
        <v>0</v>
      </c>
      <c r="G13" s="268">
        <f t="shared" si="2"/>
        <v>0</v>
      </c>
      <c r="H13" s="268">
        <f t="shared" si="2"/>
        <v>0</v>
      </c>
      <c r="I13" s="268">
        <f t="shared" si="2"/>
        <v>0</v>
      </c>
      <c r="J13" s="268">
        <f t="shared" si="2"/>
        <v>0</v>
      </c>
      <c r="K13" s="268">
        <f t="shared" si="2"/>
        <v>0</v>
      </c>
      <c r="L13" s="268">
        <f t="shared" si="2"/>
        <v>0</v>
      </c>
      <c r="M13" s="264">
        <f t="shared" si="0"/>
        <v>0</v>
      </c>
    </row>
    <row r="14" spans="1:13" x14ac:dyDescent="0.25">
      <c r="A14" s="266"/>
      <c r="B14" s="267"/>
      <c r="C14" s="266"/>
      <c r="D14" s="269"/>
      <c r="E14" s="269"/>
      <c r="F14" s="269"/>
      <c r="G14" s="270"/>
      <c r="H14" s="270"/>
      <c r="I14" s="270"/>
      <c r="J14" s="270"/>
      <c r="K14" s="270"/>
      <c r="L14" s="270"/>
      <c r="M14" s="271"/>
    </row>
    <row r="15" spans="1:13" x14ac:dyDescent="0.25">
      <c r="A15" s="387" t="s">
        <v>37</v>
      </c>
      <c r="B15" s="387" t="s">
        <v>1</v>
      </c>
      <c r="C15" s="388" t="s">
        <v>13</v>
      </c>
      <c r="D15" s="398" t="s">
        <v>14</v>
      </c>
      <c r="E15" s="399"/>
      <c r="F15" s="399"/>
      <c r="G15" s="399"/>
      <c r="H15" s="399"/>
      <c r="I15" s="399"/>
      <c r="J15" s="399"/>
      <c r="K15" s="399"/>
      <c r="L15" s="400"/>
      <c r="M15" s="395" t="s">
        <v>15</v>
      </c>
    </row>
    <row r="16" spans="1:13" x14ac:dyDescent="0.25">
      <c r="A16" s="387"/>
      <c r="B16" s="387"/>
      <c r="C16" s="388"/>
      <c r="D16" s="273"/>
      <c r="E16" s="273"/>
      <c r="F16" s="273"/>
      <c r="G16" s="273"/>
      <c r="H16" s="273"/>
      <c r="I16" s="273"/>
      <c r="J16" s="273"/>
      <c r="K16" s="273"/>
      <c r="L16" s="273"/>
      <c r="M16" s="396"/>
    </row>
    <row r="17" spans="1:13" x14ac:dyDescent="0.25">
      <c r="A17" s="387" t="s">
        <v>20</v>
      </c>
      <c r="B17" s="387"/>
      <c r="C17" s="387"/>
      <c r="D17" s="273" t="s">
        <v>25</v>
      </c>
      <c r="E17" s="273" t="s">
        <v>25</v>
      </c>
      <c r="F17" s="273" t="s">
        <v>25</v>
      </c>
      <c r="G17" s="273" t="s">
        <v>25</v>
      </c>
      <c r="H17" s="273" t="s">
        <v>25</v>
      </c>
      <c r="I17" s="273" t="s">
        <v>25</v>
      </c>
      <c r="J17" s="273" t="s">
        <v>25</v>
      </c>
      <c r="K17" s="273" t="s">
        <v>25</v>
      </c>
      <c r="L17" s="273" t="s">
        <v>25</v>
      </c>
      <c r="M17" s="397"/>
    </row>
    <row r="18" spans="1:13" ht="36" x14ac:dyDescent="0.25">
      <c r="A18" s="274">
        <v>8</v>
      </c>
      <c r="B18" s="275" t="s">
        <v>38</v>
      </c>
      <c r="C18" s="274" t="s">
        <v>27</v>
      </c>
      <c r="D18" s="274"/>
      <c r="E18" s="302"/>
      <c r="F18" s="302"/>
      <c r="G18" s="302"/>
      <c r="H18" s="302"/>
      <c r="I18" s="302"/>
      <c r="J18" s="302"/>
      <c r="K18" s="302"/>
      <c r="L18" s="302"/>
      <c r="M18" s="276">
        <f>+SUM(D18:L18)</f>
        <v>0</v>
      </c>
    </row>
    <row r="19" spans="1:13" x14ac:dyDescent="0.25">
      <c r="A19" s="277"/>
      <c r="B19" s="278"/>
      <c r="C19" s="261" t="s">
        <v>35</v>
      </c>
      <c r="D19" s="268">
        <f>+D18*116</f>
        <v>0</v>
      </c>
      <c r="E19" s="268">
        <f t="shared" ref="E19:L19" si="3">+E18*116</f>
        <v>0</v>
      </c>
      <c r="F19" s="268">
        <f t="shared" si="3"/>
        <v>0</v>
      </c>
      <c r="G19" s="268">
        <f t="shared" si="3"/>
        <v>0</v>
      </c>
      <c r="H19" s="268">
        <f t="shared" si="3"/>
        <v>0</v>
      </c>
      <c r="I19" s="268">
        <f t="shared" si="3"/>
        <v>0</v>
      </c>
      <c r="J19" s="268">
        <f t="shared" si="3"/>
        <v>0</v>
      </c>
      <c r="K19" s="268">
        <f t="shared" si="3"/>
        <v>0</v>
      </c>
      <c r="L19" s="268">
        <f t="shared" si="3"/>
        <v>0</v>
      </c>
      <c r="M19" s="276">
        <f t="shared" ref="M19:M20" si="4">+SUM(D19:L19)</f>
        <v>0</v>
      </c>
    </row>
    <row r="20" spans="1:13" ht="48" x14ac:dyDescent="0.25">
      <c r="A20" s="277"/>
      <c r="B20" s="278"/>
      <c r="C20" s="261" t="s">
        <v>36</v>
      </c>
      <c r="D20" s="268">
        <f>+(D19*3)*1.3</f>
        <v>0</v>
      </c>
      <c r="E20" s="268">
        <f t="shared" ref="E20:L20" si="5">+(E19*3)*1.3</f>
        <v>0</v>
      </c>
      <c r="F20" s="268">
        <f t="shared" si="5"/>
        <v>0</v>
      </c>
      <c r="G20" s="268">
        <f t="shared" si="5"/>
        <v>0</v>
      </c>
      <c r="H20" s="268">
        <f t="shared" si="5"/>
        <v>0</v>
      </c>
      <c r="I20" s="268">
        <f t="shared" si="5"/>
        <v>0</v>
      </c>
      <c r="J20" s="268">
        <f t="shared" si="5"/>
        <v>0</v>
      </c>
      <c r="K20" s="268">
        <f t="shared" si="5"/>
        <v>0</v>
      </c>
      <c r="L20" s="268">
        <f t="shared" si="5"/>
        <v>0</v>
      </c>
      <c r="M20" s="276">
        <f t="shared" si="4"/>
        <v>0</v>
      </c>
    </row>
    <row r="21" spans="1:13" x14ac:dyDescent="0.25">
      <c r="A21" s="301"/>
      <c r="B21" s="301"/>
      <c r="C21" s="303"/>
      <c r="D21" s="301"/>
      <c r="E21" s="301"/>
      <c r="F21" s="301"/>
      <c r="G21" s="301"/>
      <c r="H21" s="301"/>
      <c r="I21" s="301"/>
      <c r="J21" s="301"/>
      <c r="K21" s="301"/>
      <c r="L21" s="301"/>
      <c r="M21" s="253"/>
    </row>
    <row r="22" spans="1:13" x14ac:dyDescent="0.25">
      <c r="A22" s="387" t="s">
        <v>39</v>
      </c>
      <c r="B22" s="387" t="s">
        <v>2</v>
      </c>
      <c r="C22" s="388" t="s">
        <v>13</v>
      </c>
      <c r="D22" s="398" t="s">
        <v>14</v>
      </c>
      <c r="E22" s="399"/>
      <c r="F22" s="399"/>
      <c r="G22" s="399"/>
      <c r="H22" s="399"/>
      <c r="I22" s="399"/>
      <c r="J22" s="399"/>
      <c r="K22" s="399"/>
      <c r="L22" s="400"/>
      <c r="M22" s="395" t="s">
        <v>15</v>
      </c>
    </row>
    <row r="23" spans="1:13" x14ac:dyDescent="0.25">
      <c r="A23" s="387"/>
      <c r="B23" s="387"/>
      <c r="C23" s="388"/>
      <c r="D23" s="273"/>
      <c r="E23" s="273"/>
      <c r="F23" s="273"/>
      <c r="G23" s="273"/>
      <c r="H23" s="273"/>
      <c r="I23" s="273"/>
      <c r="J23" s="273"/>
      <c r="K23" s="273"/>
      <c r="L23" s="273"/>
      <c r="M23" s="396"/>
    </row>
    <row r="24" spans="1:13" x14ac:dyDescent="0.25">
      <c r="A24" s="387" t="s">
        <v>20</v>
      </c>
      <c r="B24" s="387"/>
      <c r="C24" s="387"/>
      <c r="D24" s="273" t="s">
        <v>25</v>
      </c>
      <c r="E24" s="273" t="s">
        <v>25</v>
      </c>
      <c r="F24" s="273" t="s">
        <v>25</v>
      </c>
      <c r="G24" s="273" t="s">
        <v>25</v>
      </c>
      <c r="H24" s="273" t="s">
        <v>25</v>
      </c>
      <c r="I24" s="273" t="s">
        <v>25</v>
      </c>
      <c r="J24" s="273" t="s">
        <v>25</v>
      </c>
      <c r="K24" s="273" t="s">
        <v>25</v>
      </c>
      <c r="L24" s="273" t="s">
        <v>25</v>
      </c>
      <c r="M24" s="397"/>
    </row>
    <row r="25" spans="1:13" ht="24" x14ac:dyDescent="0.25">
      <c r="A25" s="274">
        <v>9</v>
      </c>
      <c r="B25" s="275" t="s">
        <v>46</v>
      </c>
      <c r="C25" s="274" t="s">
        <v>47</v>
      </c>
      <c r="D25" s="281"/>
      <c r="E25" s="281"/>
      <c r="F25" s="281"/>
      <c r="G25" s="281"/>
      <c r="H25" s="281"/>
      <c r="I25" s="281"/>
      <c r="J25" s="281"/>
      <c r="K25" s="281"/>
      <c r="L25" s="280"/>
      <c r="M25" s="282">
        <f>+SUM(D25:L25)</f>
        <v>0</v>
      </c>
    </row>
    <row r="26" spans="1:13" ht="24" x14ac:dyDescent="0.25">
      <c r="A26" s="274">
        <v>10</v>
      </c>
      <c r="B26" s="275" t="s">
        <v>48</v>
      </c>
      <c r="C26" s="274" t="s">
        <v>47</v>
      </c>
      <c r="D26" s="281"/>
      <c r="E26" s="281"/>
      <c r="F26" s="281"/>
      <c r="G26" s="281"/>
      <c r="H26" s="281"/>
      <c r="I26" s="281"/>
      <c r="J26" s="281"/>
      <c r="K26" s="281"/>
      <c r="L26" s="280"/>
      <c r="M26" s="282">
        <f t="shared" ref="M26:M29" si="6">+SUM(D26:L26)</f>
        <v>0</v>
      </c>
    </row>
    <row r="27" spans="1:13" ht="24" x14ac:dyDescent="0.25">
      <c r="A27" s="274">
        <v>11</v>
      </c>
      <c r="B27" s="283" t="s">
        <v>49</v>
      </c>
      <c r="C27" s="274" t="s">
        <v>47</v>
      </c>
      <c r="D27" s="281"/>
      <c r="E27" s="281"/>
      <c r="F27" s="281"/>
      <c r="G27" s="281"/>
      <c r="H27" s="281"/>
      <c r="I27" s="281"/>
      <c r="J27" s="281"/>
      <c r="K27" s="281"/>
      <c r="L27" s="280"/>
      <c r="M27" s="282">
        <f t="shared" si="6"/>
        <v>0</v>
      </c>
    </row>
    <row r="28" spans="1:13" x14ac:dyDescent="0.25">
      <c r="A28" s="277"/>
      <c r="B28" s="278"/>
      <c r="C28" s="261" t="s">
        <v>35</v>
      </c>
      <c r="D28" s="268">
        <f>+(D25*186)+(D26*28)+(D27*407)</f>
        <v>0</v>
      </c>
      <c r="E28" s="268">
        <f t="shared" ref="E28:L28" si="7">+(E25*186)+(E26*28)+(E27*407)</f>
        <v>0</v>
      </c>
      <c r="F28" s="268">
        <f t="shared" si="7"/>
        <v>0</v>
      </c>
      <c r="G28" s="268">
        <f t="shared" si="7"/>
        <v>0</v>
      </c>
      <c r="H28" s="268">
        <f t="shared" si="7"/>
        <v>0</v>
      </c>
      <c r="I28" s="268">
        <f t="shared" si="7"/>
        <v>0</v>
      </c>
      <c r="J28" s="268">
        <f t="shared" si="7"/>
        <v>0</v>
      </c>
      <c r="K28" s="268">
        <f t="shared" si="7"/>
        <v>0</v>
      </c>
      <c r="L28" s="268">
        <f t="shared" si="7"/>
        <v>0</v>
      </c>
      <c r="M28" s="282">
        <f t="shared" si="6"/>
        <v>0</v>
      </c>
    </row>
    <row r="29" spans="1:13" ht="48" x14ac:dyDescent="0.25">
      <c r="A29" s="277"/>
      <c r="B29" s="278"/>
      <c r="C29" s="261" t="s">
        <v>36</v>
      </c>
      <c r="D29" s="268">
        <f>+(D28*3)*1.3</f>
        <v>0</v>
      </c>
      <c r="E29" s="268">
        <f t="shared" ref="E29:L29" si="8">+(E28*3)*1.3</f>
        <v>0</v>
      </c>
      <c r="F29" s="268">
        <f t="shared" si="8"/>
        <v>0</v>
      </c>
      <c r="G29" s="268">
        <f t="shared" si="8"/>
        <v>0</v>
      </c>
      <c r="H29" s="268">
        <f t="shared" si="8"/>
        <v>0</v>
      </c>
      <c r="I29" s="268">
        <f t="shared" si="8"/>
        <v>0</v>
      </c>
      <c r="J29" s="268">
        <f t="shared" si="8"/>
        <v>0</v>
      </c>
      <c r="K29" s="268">
        <f t="shared" si="8"/>
        <v>0</v>
      </c>
      <c r="L29" s="268">
        <f t="shared" si="8"/>
        <v>0</v>
      </c>
      <c r="M29" s="282">
        <f t="shared" si="6"/>
        <v>0</v>
      </c>
    </row>
    <row r="30" spans="1:13" x14ac:dyDescent="0.25">
      <c r="A30" s="301"/>
      <c r="B30" s="301"/>
      <c r="C30" s="303"/>
      <c r="D30" s="301"/>
      <c r="E30" s="301"/>
      <c r="F30" s="301"/>
      <c r="G30" s="301"/>
      <c r="H30" s="301"/>
      <c r="I30" s="301"/>
      <c r="J30" s="301"/>
      <c r="K30" s="301"/>
      <c r="L30" s="301"/>
      <c r="M30" s="253"/>
    </row>
    <row r="31" spans="1:13" x14ac:dyDescent="0.25">
      <c r="A31" s="387" t="s">
        <v>50</v>
      </c>
      <c r="B31" s="387" t="s">
        <v>3</v>
      </c>
      <c r="C31" s="388" t="s">
        <v>13</v>
      </c>
      <c r="D31" s="387" t="s">
        <v>14</v>
      </c>
      <c r="E31" s="387"/>
      <c r="F31" s="387"/>
      <c r="G31" s="387"/>
      <c r="H31" s="387"/>
      <c r="I31" s="387"/>
      <c r="J31" s="387"/>
      <c r="K31" s="387"/>
      <c r="L31" s="387"/>
      <c r="M31" s="395" t="s">
        <v>15</v>
      </c>
    </row>
    <row r="32" spans="1:13" x14ac:dyDescent="0.25">
      <c r="A32" s="387"/>
      <c r="B32" s="387"/>
      <c r="C32" s="388"/>
      <c r="D32" s="287"/>
      <c r="E32" s="302"/>
      <c r="F32" s="302"/>
      <c r="G32" s="302"/>
      <c r="H32" s="302"/>
      <c r="I32" s="302"/>
      <c r="J32" s="302"/>
      <c r="K32" s="302"/>
      <c r="L32" s="302"/>
      <c r="M32" s="396"/>
    </row>
    <row r="33" spans="1:13" x14ac:dyDescent="0.25">
      <c r="A33" s="387" t="s">
        <v>20</v>
      </c>
      <c r="B33" s="387"/>
      <c r="C33" s="387"/>
      <c r="D33" s="273" t="s">
        <v>25</v>
      </c>
      <c r="E33" s="273" t="s">
        <v>25</v>
      </c>
      <c r="F33" s="273" t="s">
        <v>25</v>
      </c>
      <c r="G33" s="273" t="s">
        <v>25</v>
      </c>
      <c r="H33" s="273" t="s">
        <v>25</v>
      </c>
      <c r="I33" s="273" t="s">
        <v>25</v>
      </c>
      <c r="J33" s="273" t="s">
        <v>25</v>
      </c>
      <c r="K33" s="273" t="s">
        <v>25</v>
      </c>
      <c r="L33" s="273" t="s">
        <v>25</v>
      </c>
      <c r="M33" s="397"/>
    </row>
    <row r="34" spans="1:13" ht="24" x14ac:dyDescent="0.25">
      <c r="A34" s="274">
        <v>12</v>
      </c>
      <c r="B34" s="275" t="s">
        <v>53</v>
      </c>
      <c r="C34" s="274" t="s">
        <v>54</v>
      </c>
      <c r="D34" s="280"/>
      <c r="E34" s="302"/>
      <c r="F34" s="302"/>
      <c r="G34" s="302"/>
      <c r="H34" s="302"/>
      <c r="I34" s="302"/>
      <c r="J34" s="302"/>
      <c r="K34" s="302"/>
      <c r="L34" s="302"/>
      <c r="M34" s="282">
        <f>+SUM(D34:L34)</f>
        <v>0</v>
      </c>
    </row>
    <row r="35" spans="1:13" x14ac:dyDescent="0.25">
      <c r="A35" s="277"/>
      <c r="B35" s="286"/>
      <c r="C35" s="261" t="s">
        <v>35</v>
      </c>
      <c r="D35" s="268">
        <f>+D34*1.93</f>
        <v>0</v>
      </c>
      <c r="E35" s="268">
        <f t="shared" ref="E35:L35" si="9">+E34*1.93</f>
        <v>0</v>
      </c>
      <c r="F35" s="268">
        <f t="shared" si="9"/>
        <v>0</v>
      </c>
      <c r="G35" s="268">
        <f t="shared" si="9"/>
        <v>0</v>
      </c>
      <c r="H35" s="268">
        <f t="shared" si="9"/>
        <v>0</v>
      </c>
      <c r="I35" s="268">
        <f t="shared" si="9"/>
        <v>0</v>
      </c>
      <c r="J35" s="268">
        <f t="shared" si="9"/>
        <v>0</v>
      </c>
      <c r="K35" s="268">
        <f t="shared" si="9"/>
        <v>0</v>
      </c>
      <c r="L35" s="268">
        <f t="shared" si="9"/>
        <v>0</v>
      </c>
      <c r="M35" s="282">
        <f t="shared" ref="M35:M36" si="10">+SUM(D35:L35)</f>
        <v>0</v>
      </c>
    </row>
    <row r="36" spans="1:13" ht="48" x14ac:dyDescent="0.25">
      <c r="A36" s="277"/>
      <c r="B36" s="286"/>
      <c r="C36" s="261" t="s">
        <v>36</v>
      </c>
      <c r="D36" s="268">
        <f>+(D35*3)*1.3</f>
        <v>0</v>
      </c>
      <c r="E36" s="268">
        <f t="shared" ref="E36:L36" si="11">+(E35*3)*1.3</f>
        <v>0</v>
      </c>
      <c r="F36" s="268">
        <f t="shared" si="11"/>
        <v>0</v>
      </c>
      <c r="G36" s="268">
        <f t="shared" si="11"/>
        <v>0</v>
      </c>
      <c r="H36" s="268">
        <f t="shared" si="11"/>
        <v>0</v>
      </c>
      <c r="I36" s="268">
        <f t="shared" si="11"/>
        <v>0</v>
      </c>
      <c r="J36" s="268">
        <f t="shared" si="11"/>
        <v>0</v>
      </c>
      <c r="K36" s="268">
        <f t="shared" si="11"/>
        <v>0</v>
      </c>
      <c r="L36" s="268">
        <f t="shared" si="11"/>
        <v>0</v>
      </c>
      <c r="M36" s="282">
        <f t="shared" si="10"/>
        <v>0</v>
      </c>
    </row>
    <row r="37" spans="1:13" x14ac:dyDescent="0.25">
      <c r="A37" s="301"/>
      <c r="B37" s="301"/>
      <c r="C37" s="303"/>
      <c r="D37" s="301"/>
      <c r="E37" s="301"/>
      <c r="F37" s="301"/>
      <c r="G37" s="301"/>
      <c r="H37" s="301"/>
      <c r="I37" s="301"/>
      <c r="J37" s="301"/>
      <c r="K37" s="301"/>
      <c r="L37" s="301"/>
      <c r="M37" s="253"/>
    </row>
    <row r="38" spans="1:13" x14ac:dyDescent="0.25">
      <c r="A38" s="387" t="s">
        <v>55</v>
      </c>
      <c r="B38" s="387" t="s">
        <v>56</v>
      </c>
      <c r="C38" s="393" t="s">
        <v>13</v>
      </c>
      <c r="D38" s="398" t="s">
        <v>14</v>
      </c>
      <c r="E38" s="399"/>
      <c r="F38" s="399"/>
      <c r="G38" s="399"/>
      <c r="H38" s="399"/>
      <c r="I38" s="399"/>
      <c r="J38" s="399"/>
      <c r="K38" s="399"/>
      <c r="L38" s="400"/>
      <c r="M38" s="395" t="s">
        <v>15</v>
      </c>
    </row>
    <row r="39" spans="1:13" x14ac:dyDescent="0.25">
      <c r="A39" s="387"/>
      <c r="B39" s="387"/>
      <c r="C39" s="394"/>
      <c r="D39" s="287"/>
      <c r="E39" s="287"/>
      <c r="F39" s="287"/>
      <c r="G39" s="287"/>
      <c r="H39" s="287"/>
      <c r="I39" s="287"/>
      <c r="J39" s="302"/>
      <c r="K39" s="302"/>
      <c r="L39" s="302"/>
      <c r="M39" s="396"/>
    </row>
    <row r="40" spans="1:13" x14ac:dyDescent="0.25">
      <c r="A40" s="398" t="s">
        <v>20</v>
      </c>
      <c r="B40" s="399"/>
      <c r="C40" s="400"/>
      <c r="D40" s="273" t="s">
        <v>25</v>
      </c>
      <c r="E40" s="273" t="s">
        <v>25</v>
      </c>
      <c r="F40" s="273" t="s">
        <v>25</v>
      </c>
      <c r="G40" s="273" t="s">
        <v>25</v>
      </c>
      <c r="H40" s="273" t="s">
        <v>25</v>
      </c>
      <c r="I40" s="273" t="s">
        <v>25</v>
      </c>
      <c r="J40" s="273" t="s">
        <v>25</v>
      </c>
      <c r="K40" s="273" t="s">
        <v>25</v>
      </c>
      <c r="L40" s="273" t="s">
        <v>25</v>
      </c>
      <c r="M40" s="397"/>
    </row>
    <row r="41" spans="1:13" x14ac:dyDescent="0.25">
      <c r="A41" s="274">
        <v>13</v>
      </c>
      <c r="B41" s="283" t="s">
        <v>5</v>
      </c>
      <c r="C41" s="274" t="s">
        <v>33</v>
      </c>
      <c r="D41" s="281"/>
      <c r="E41" s="281"/>
      <c r="F41" s="281"/>
      <c r="G41" s="281"/>
      <c r="H41" s="281"/>
      <c r="I41" s="281"/>
      <c r="J41" s="302"/>
      <c r="K41" s="302"/>
      <c r="L41" s="302"/>
      <c r="M41" s="282">
        <f>+SUM(D41:L41)</f>
        <v>0</v>
      </c>
    </row>
    <row r="42" spans="1:13" x14ac:dyDescent="0.25">
      <c r="A42" s="277"/>
      <c r="B42" s="286"/>
      <c r="C42" s="274" t="s">
        <v>35</v>
      </c>
      <c r="D42" s="260">
        <f>+D41*1.57</f>
        <v>0</v>
      </c>
      <c r="E42" s="260">
        <f t="shared" ref="E42:I42" si="12">+E41*1.57</f>
        <v>0</v>
      </c>
      <c r="F42" s="260">
        <f t="shared" si="12"/>
        <v>0</v>
      </c>
      <c r="G42" s="260">
        <f t="shared" si="12"/>
        <v>0</v>
      </c>
      <c r="H42" s="260">
        <f t="shared" si="12"/>
        <v>0</v>
      </c>
      <c r="I42" s="260">
        <f t="shared" si="12"/>
        <v>0</v>
      </c>
      <c r="J42" s="302"/>
      <c r="K42" s="302"/>
      <c r="L42" s="302"/>
      <c r="M42" s="282">
        <f t="shared" ref="M42:M43" si="13">+SUM(D42:L42)</f>
        <v>0</v>
      </c>
    </row>
    <row r="43" spans="1:13" ht="48" x14ac:dyDescent="0.25">
      <c r="A43" s="277"/>
      <c r="B43" s="286"/>
      <c r="C43" s="274" t="s">
        <v>36</v>
      </c>
      <c r="D43" s="260">
        <f>+(D42*3)*1.3</f>
        <v>0</v>
      </c>
      <c r="E43" s="260">
        <f t="shared" ref="E43:I43" si="14">+(E42*3)*1.3</f>
        <v>0</v>
      </c>
      <c r="F43" s="260">
        <f t="shared" si="14"/>
        <v>0</v>
      </c>
      <c r="G43" s="260">
        <f t="shared" si="14"/>
        <v>0</v>
      </c>
      <c r="H43" s="260">
        <f t="shared" si="14"/>
        <v>0</v>
      </c>
      <c r="I43" s="260">
        <f t="shared" si="14"/>
        <v>0</v>
      </c>
      <c r="J43" s="302"/>
      <c r="K43" s="302"/>
      <c r="L43" s="302"/>
      <c r="M43" s="282">
        <f t="shared" si="13"/>
        <v>0</v>
      </c>
    </row>
    <row r="44" spans="1:13" x14ac:dyDescent="0.25">
      <c r="A44" s="301"/>
      <c r="B44" s="301"/>
      <c r="C44" s="303"/>
      <c r="D44" s="301"/>
      <c r="E44" s="301"/>
      <c r="F44" s="301"/>
      <c r="G44" s="301"/>
      <c r="H44" s="301"/>
      <c r="I44" s="301"/>
      <c r="J44" s="301"/>
      <c r="K44" s="301"/>
      <c r="L44" s="301"/>
      <c r="M44" s="253"/>
    </row>
    <row r="45" spans="1:13" x14ac:dyDescent="0.25">
      <c r="A45" s="387">
        <v>6</v>
      </c>
      <c r="B45" s="387" t="s">
        <v>6</v>
      </c>
      <c r="C45" s="393" t="s">
        <v>13</v>
      </c>
      <c r="D45" s="387" t="s">
        <v>14</v>
      </c>
      <c r="E45" s="387"/>
      <c r="F45" s="387"/>
      <c r="G45" s="387"/>
      <c r="H45" s="387"/>
      <c r="I45" s="387"/>
      <c r="J45" s="387"/>
      <c r="K45" s="387"/>
      <c r="L45" s="387"/>
      <c r="M45" s="395" t="s">
        <v>15</v>
      </c>
    </row>
    <row r="46" spans="1:13" x14ac:dyDescent="0.25">
      <c r="A46" s="387"/>
      <c r="B46" s="387"/>
      <c r="C46" s="394"/>
      <c r="D46" s="287"/>
      <c r="E46" s="302"/>
      <c r="F46" s="302"/>
      <c r="G46" s="302"/>
      <c r="H46" s="302"/>
      <c r="I46" s="302"/>
      <c r="J46" s="302"/>
      <c r="K46" s="302"/>
      <c r="L46" s="302"/>
      <c r="M46" s="396"/>
    </row>
    <row r="47" spans="1:13" x14ac:dyDescent="0.25">
      <c r="A47" s="398" t="s">
        <v>20</v>
      </c>
      <c r="B47" s="399"/>
      <c r="C47" s="400"/>
      <c r="D47" s="273" t="s">
        <v>25</v>
      </c>
      <c r="E47" s="273" t="s">
        <v>25</v>
      </c>
      <c r="F47" s="273" t="s">
        <v>25</v>
      </c>
      <c r="G47" s="273" t="s">
        <v>25</v>
      </c>
      <c r="H47" s="273" t="s">
        <v>25</v>
      </c>
      <c r="I47" s="273" t="s">
        <v>25</v>
      </c>
      <c r="J47" s="273" t="s">
        <v>25</v>
      </c>
      <c r="K47" s="273" t="s">
        <v>25</v>
      </c>
      <c r="L47" s="273" t="s">
        <v>25</v>
      </c>
      <c r="M47" s="397"/>
    </row>
    <row r="48" spans="1:13" ht="36" x14ac:dyDescent="0.25">
      <c r="A48" s="274">
        <v>14</v>
      </c>
      <c r="B48" s="288" t="s">
        <v>57</v>
      </c>
      <c r="C48" s="274" t="s">
        <v>58</v>
      </c>
      <c r="D48" s="289"/>
      <c r="E48" s="302"/>
      <c r="F48" s="302"/>
      <c r="G48" s="302"/>
      <c r="H48" s="302"/>
      <c r="I48" s="302"/>
      <c r="J48" s="302"/>
      <c r="K48" s="302"/>
      <c r="L48" s="302"/>
      <c r="M48" s="290">
        <f>+SUM(D48:L48)</f>
        <v>0</v>
      </c>
    </row>
    <row r="49" spans="1:13" ht="36" x14ac:dyDescent="0.25">
      <c r="A49" s="274">
        <v>15</v>
      </c>
      <c r="B49" s="288" t="s">
        <v>59</v>
      </c>
      <c r="C49" s="274" t="s">
        <v>58</v>
      </c>
      <c r="D49" s="291"/>
      <c r="E49" s="302"/>
      <c r="F49" s="302"/>
      <c r="G49" s="302"/>
      <c r="H49" s="302"/>
      <c r="I49" s="302"/>
      <c r="J49" s="302"/>
      <c r="K49" s="302"/>
      <c r="L49" s="302"/>
      <c r="M49" s="290">
        <f t="shared" ref="M49:M52" si="15">+SUM(D49:L49)</f>
        <v>0</v>
      </c>
    </row>
    <row r="50" spans="1:13" ht="36" x14ac:dyDescent="0.25">
      <c r="A50" s="274">
        <v>16</v>
      </c>
      <c r="B50" s="288" t="s">
        <v>60</v>
      </c>
      <c r="C50" s="274" t="s">
        <v>58</v>
      </c>
      <c r="D50" s="289"/>
      <c r="E50" s="302"/>
      <c r="F50" s="302"/>
      <c r="G50" s="302"/>
      <c r="H50" s="302"/>
      <c r="I50" s="302"/>
      <c r="J50" s="302"/>
      <c r="K50" s="302"/>
      <c r="L50" s="302"/>
      <c r="M50" s="290">
        <f t="shared" si="15"/>
        <v>0</v>
      </c>
    </row>
    <row r="51" spans="1:13" x14ac:dyDescent="0.25">
      <c r="A51" s="277"/>
      <c r="B51" s="286"/>
      <c r="C51" s="274" t="s">
        <v>35</v>
      </c>
      <c r="D51" s="260">
        <f>(D48*2.14)+(D49*1.36)+(D50*0.84)</f>
        <v>0</v>
      </c>
      <c r="E51" s="260">
        <f t="shared" ref="E51:L51" si="16">(E48*2.14)+(E49*1.36)+(E50*0.84)</f>
        <v>0</v>
      </c>
      <c r="F51" s="260">
        <f t="shared" si="16"/>
        <v>0</v>
      </c>
      <c r="G51" s="260">
        <f t="shared" si="16"/>
        <v>0</v>
      </c>
      <c r="H51" s="260">
        <f t="shared" si="16"/>
        <v>0</v>
      </c>
      <c r="I51" s="260">
        <f t="shared" si="16"/>
        <v>0</v>
      </c>
      <c r="J51" s="260">
        <f t="shared" si="16"/>
        <v>0</v>
      </c>
      <c r="K51" s="260">
        <f t="shared" si="16"/>
        <v>0</v>
      </c>
      <c r="L51" s="260">
        <f t="shared" si="16"/>
        <v>0</v>
      </c>
      <c r="M51" s="290">
        <f t="shared" si="15"/>
        <v>0</v>
      </c>
    </row>
    <row r="52" spans="1:13" ht="48" x14ac:dyDescent="0.25">
      <c r="A52" s="277"/>
      <c r="B52" s="286"/>
      <c r="C52" s="274" t="s">
        <v>36</v>
      </c>
      <c r="D52" s="260">
        <f>+(D51*3)*1.3</f>
        <v>0</v>
      </c>
      <c r="E52" s="260">
        <f t="shared" ref="E52:L52" si="17">+(E51*3)*1.3</f>
        <v>0</v>
      </c>
      <c r="F52" s="260">
        <f t="shared" si="17"/>
        <v>0</v>
      </c>
      <c r="G52" s="260">
        <f t="shared" si="17"/>
        <v>0</v>
      </c>
      <c r="H52" s="260">
        <f t="shared" si="17"/>
        <v>0</v>
      </c>
      <c r="I52" s="260">
        <f t="shared" si="17"/>
        <v>0</v>
      </c>
      <c r="J52" s="260">
        <f t="shared" si="17"/>
        <v>0</v>
      </c>
      <c r="K52" s="260">
        <f t="shared" si="17"/>
        <v>0</v>
      </c>
      <c r="L52" s="260">
        <f t="shared" si="17"/>
        <v>0</v>
      </c>
      <c r="M52" s="290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C2AB-BA26-4F7A-BC47-3760AA94F053}">
  <sheetPr>
    <tabColor rgb="FFFFC000"/>
  </sheetPr>
  <dimension ref="A1:M52"/>
  <sheetViews>
    <sheetView workbookViewId="0">
      <selection activeCell="F11" sqref="F11"/>
    </sheetView>
  </sheetViews>
  <sheetFormatPr defaultColWidth="9.140625" defaultRowHeight="15" x14ac:dyDescent="0.25"/>
  <cols>
    <col min="1" max="1" width="9.140625" style="298"/>
    <col min="2" max="2" width="33.7109375" style="298" customWidth="1"/>
    <col min="3" max="3" width="37.5703125" style="298" customWidth="1"/>
    <col min="4" max="16384" width="9.140625" style="298"/>
  </cols>
  <sheetData>
    <row r="1" spans="1:13" x14ac:dyDescent="0.25">
      <c r="A1" s="250" t="s">
        <v>148</v>
      </c>
      <c r="B1" s="251"/>
      <c r="C1" s="251"/>
      <c r="D1" s="251"/>
      <c r="E1" s="251"/>
      <c r="F1" s="251"/>
      <c r="G1" s="301"/>
      <c r="H1" s="301"/>
      <c r="I1" s="301"/>
      <c r="J1" s="301"/>
      <c r="K1" s="301"/>
      <c r="L1" s="301"/>
      <c r="M1" s="253"/>
    </row>
    <row r="2" spans="1:13" x14ac:dyDescent="0.25">
      <c r="A2" s="255" t="s">
        <v>11</v>
      </c>
      <c r="B2" s="255" t="s">
        <v>12</v>
      </c>
      <c r="C2" s="389" t="s">
        <v>13</v>
      </c>
      <c r="D2" s="390" t="s">
        <v>14</v>
      </c>
      <c r="E2" s="390"/>
      <c r="F2" s="390"/>
      <c r="G2" s="390"/>
      <c r="H2" s="390"/>
      <c r="I2" s="390"/>
      <c r="J2" s="390"/>
      <c r="K2" s="390"/>
      <c r="L2" s="390"/>
      <c r="M2" s="395" t="s">
        <v>15</v>
      </c>
    </row>
    <row r="3" spans="1:13" ht="48" x14ac:dyDescent="0.25">
      <c r="A3" s="255">
        <v>1</v>
      </c>
      <c r="B3" s="256" t="s">
        <v>0</v>
      </c>
      <c r="C3" s="389"/>
      <c r="D3" s="287"/>
      <c r="E3" s="287"/>
      <c r="F3" s="287"/>
      <c r="G3" s="293"/>
      <c r="H3" s="258"/>
      <c r="I3" s="258"/>
      <c r="J3" s="258"/>
      <c r="K3" s="258"/>
      <c r="L3" s="258"/>
      <c r="M3" s="396"/>
    </row>
    <row r="4" spans="1:13" x14ac:dyDescent="0.25">
      <c r="A4" s="390" t="s">
        <v>20</v>
      </c>
      <c r="B4" s="390"/>
      <c r="C4" s="390"/>
      <c r="D4" s="260" t="s">
        <v>25</v>
      </c>
      <c r="E4" s="260" t="s">
        <v>25</v>
      </c>
      <c r="F4" s="260" t="s">
        <v>25</v>
      </c>
      <c r="G4" s="260" t="s">
        <v>25</v>
      </c>
      <c r="H4" s="260" t="s">
        <v>25</v>
      </c>
      <c r="I4" s="260" t="s">
        <v>25</v>
      </c>
      <c r="J4" s="260" t="s">
        <v>25</v>
      </c>
      <c r="K4" s="260" t="s">
        <v>25</v>
      </c>
      <c r="L4" s="260" t="s">
        <v>25</v>
      </c>
      <c r="M4" s="397"/>
    </row>
    <row r="5" spans="1:13" ht="36" x14ac:dyDescent="0.25">
      <c r="A5" s="261">
        <v>1</v>
      </c>
      <c r="B5" s="262" t="s">
        <v>26</v>
      </c>
      <c r="C5" s="261" t="s">
        <v>27</v>
      </c>
      <c r="D5" s="294"/>
      <c r="E5" s="295"/>
      <c r="F5" s="295"/>
      <c r="G5" s="258"/>
      <c r="H5" s="258"/>
      <c r="I5" s="258"/>
      <c r="J5" s="258"/>
      <c r="K5" s="258"/>
      <c r="L5" s="258"/>
      <c r="M5" s="264">
        <f>+SUM(D5:L5)</f>
        <v>0</v>
      </c>
    </row>
    <row r="6" spans="1:13" ht="36" x14ac:dyDescent="0.25">
      <c r="A6" s="261">
        <v>2</v>
      </c>
      <c r="B6" s="265" t="s">
        <v>28</v>
      </c>
      <c r="C6" s="261" t="s">
        <v>27</v>
      </c>
      <c r="D6" s="295"/>
      <c r="E6" s="295"/>
      <c r="F6" s="295"/>
      <c r="G6" s="258"/>
      <c r="H6" s="258"/>
      <c r="I6" s="258"/>
      <c r="J6" s="258"/>
      <c r="K6" s="258"/>
      <c r="L6" s="258"/>
      <c r="M6" s="264">
        <f t="shared" ref="M6:M13" si="0">+SUM(D6:L6)</f>
        <v>0</v>
      </c>
    </row>
    <row r="7" spans="1:13" ht="24" x14ac:dyDescent="0.25">
      <c r="A7" s="261">
        <v>3</v>
      </c>
      <c r="B7" s="262" t="s">
        <v>29</v>
      </c>
      <c r="C7" s="261" t="s">
        <v>27</v>
      </c>
      <c r="D7" s="280"/>
      <c r="E7" s="280"/>
      <c r="F7" s="280"/>
      <c r="G7" s="258"/>
      <c r="H7" s="258"/>
      <c r="I7" s="258"/>
      <c r="J7" s="258"/>
      <c r="K7" s="258"/>
      <c r="L7" s="258"/>
      <c r="M7" s="264">
        <f t="shared" si="0"/>
        <v>0</v>
      </c>
    </row>
    <row r="8" spans="1:13" ht="36" x14ac:dyDescent="0.25">
      <c r="A8" s="261">
        <v>4</v>
      </c>
      <c r="B8" s="262" t="s">
        <v>30</v>
      </c>
      <c r="C8" s="261" t="s">
        <v>27</v>
      </c>
      <c r="D8" s="280"/>
      <c r="E8" s="280"/>
      <c r="F8" s="280"/>
      <c r="G8" s="258"/>
      <c r="H8" s="258"/>
      <c r="I8" s="258"/>
      <c r="J8" s="258"/>
      <c r="K8" s="258"/>
      <c r="L8" s="258"/>
      <c r="M8" s="264">
        <f t="shared" si="0"/>
        <v>0</v>
      </c>
    </row>
    <row r="9" spans="1:13" x14ac:dyDescent="0.25">
      <c r="A9" s="261">
        <v>5</v>
      </c>
      <c r="B9" s="262" t="s">
        <v>31</v>
      </c>
      <c r="C9" s="261" t="s">
        <v>27</v>
      </c>
      <c r="D9" s="280"/>
      <c r="E9" s="280"/>
      <c r="F9" s="280"/>
      <c r="G9" s="258"/>
      <c r="H9" s="258"/>
      <c r="I9" s="258"/>
      <c r="J9" s="258"/>
      <c r="K9" s="258"/>
      <c r="L9" s="258"/>
      <c r="M9" s="264">
        <f t="shared" si="0"/>
        <v>0</v>
      </c>
    </row>
    <row r="10" spans="1:13" x14ac:dyDescent="0.25">
      <c r="A10" s="261">
        <v>6</v>
      </c>
      <c r="B10" s="262" t="s">
        <v>32</v>
      </c>
      <c r="C10" s="261" t="s">
        <v>33</v>
      </c>
      <c r="D10" s="280"/>
      <c r="E10" s="280"/>
      <c r="F10" s="280"/>
      <c r="G10" s="258"/>
      <c r="H10" s="258"/>
      <c r="I10" s="258"/>
      <c r="J10" s="258"/>
      <c r="K10" s="258"/>
      <c r="L10" s="258"/>
      <c r="M10" s="264">
        <f t="shared" si="0"/>
        <v>0</v>
      </c>
    </row>
    <row r="11" spans="1:13" x14ac:dyDescent="0.25">
      <c r="A11" s="261">
        <v>7</v>
      </c>
      <c r="B11" s="262" t="s">
        <v>34</v>
      </c>
      <c r="C11" s="261" t="s">
        <v>33</v>
      </c>
      <c r="D11" s="280"/>
      <c r="E11" s="280"/>
      <c r="F11" s="280"/>
      <c r="G11" s="258"/>
      <c r="H11" s="258"/>
      <c r="I11" s="258"/>
      <c r="J11" s="258"/>
      <c r="K11" s="258"/>
      <c r="L11" s="258"/>
      <c r="M11" s="264">
        <f t="shared" si="0"/>
        <v>0</v>
      </c>
    </row>
    <row r="12" spans="1:13" x14ac:dyDescent="0.25">
      <c r="A12" s="266"/>
      <c r="B12" s="267"/>
      <c r="C12" s="261" t="s">
        <v>35</v>
      </c>
      <c r="D12" s="268">
        <f t="shared" ref="D12:L12" si="1">+(D5*314)+(D6*314)+(D7*275)+(D8*312)+(D9*314)+(D10*55)+(D11*132)</f>
        <v>0</v>
      </c>
      <c r="E12" s="268">
        <f t="shared" si="1"/>
        <v>0</v>
      </c>
      <c r="F12" s="268">
        <f t="shared" si="1"/>
        <v>0</v>
      </c>
      <c r="G12" s="268">
        <f t="shared" si="1"/>
        <v>0</v>
      </c>
      <c r="H12" s="268">
        <f t="shared" si="1"/>
        <v>0</v>
      </c>
      <c r="I12" s="268">
        <f t="shared" si="1"/>
        <v>0</v>
      </c>
      <c r="J12" s="268">
        <f t="shared" si="1"/>
        <v>0</v>
      </c>
      <c r="K12" s="268">
        <f t="shared" si="1"/>
        <v>0</v>
      </c>
      <c r="L12" s="268">
        <f t="shared" si="1"/>
        <v>0</v>
      </c>
      <c r="M12" s="264">
        <f t="shared" si="0"/>
        <v>0</v>
      </c>
    </row>
    <row r="13" spans="1:13" ht="36" x14ac:dyDescent="0.25">
      <c r="A13" s="266"/>
      <c r="B13" s="267"/>
      <c r="C13" s="261" t="s">
        <v>36</v>
      </c>
      <c r="D13" s="268">
        <f t="shared" ref="D13:L13" si="2">+(D12*3)*1.3</f>
        <v>0</v>
      </c>
      <c r="E13" s="268">
        <f t="shared" si="2"/>
        <v>0</v>
      </c>
      <c r="F13" s="268">
        <f t="shared" si="2"/>
        <v>0</v>
      </c>
      <c r="G13" s="268">
        <f t="shared" si="2"/>
        <v>0</v>
      </c>
      <c r="H13" s="268">
        <f t="shared" si="2"/>
        <v>0</v>
      </c>
      <c r="I13" s="268">
        <f t="shared" si="2"/>
        <v>0</v>
      </c>
      <c r="J13" s="268">
        <f t="shared" si="2"/>
        <v>0</v>
      </c>
      <c r="K13" s="268">
        <f t="shared" si="2"/>
        <v>0</v>
      </c>
      <c r="L13" s="268">
        <f t="shared" si="2"/>
        <v>0</v>
      </c>
      <c r="M13" s="264">
        <f t="shared" si="0"/>
        <v>0</v>
      </c>
    </row>
    <row r="14" spans="1:13" x14ac:dyDescent="0.25">
      <c r="A14" s="266"/>
      <c r="B14" s="267"/>
      <c r="C14" s="266"/>
      <c r="D14" s="269"/>
      <c r="E14" s="269"/>
      <c r="F14" s="269"/>
      <c r="G14" s="270"/>
      <c r="H14" s="270"/>
      <c r="I14" s="270"/>
      <c r="J14" s="270"/>
      <c r="K14" s="270"/>
      <c r="L14" s="270"/>
      <c r="M14" s="271"/>
    </row>
    <row r="15" spans="1:13" x14ac:dyDescent="0.25">
      <c r="A15" s="387" t="s">
        <v>37</v>
      </c>
      <c r="B15" s="387" t="s">
        <v>1</v>
      </c>
      <c r="C15" s="388" t="s">
        <v>13</v>
      </c>
      <c r="D15" s="398" t="s">
        <v>14</v>
      </c>
      <c r="E15" s="399"/>
      <c r="F15" s="399"/>
      <c r="G15" s="399"/>
      <c r="H15" s="399"/>
      <c r="I15" s="399"/>
      <c r="J15" s="399"/>
      <c r="K15" s="399"/>
      <c r="L15" s="400"/>
      <c r="M15" s="395" t="s">
        <v>15</v>
      </c>
    </row>
    <row r="16" spans="1:13" x14ac:dyDescent="0.25">
      <c r="A16" s="387"/>
      <c r="B16" s="387"/>
      <c r="C16" s="388"/>
      <c r="D16" s="273"/>
      <c r="E16" s="273"/>
      <c r="F16" s="273"/>
      <c r="G16" s="273"/>
      <c r="H16" s="273"/>
      <c r="I16" s="273"/>
      <c r="J16" s="273"/>
      <c r="K16" s="273"/>
      <c r="L16" s="273"/>
      <c r="M16" s="396"/>
    </row>
    <row r="17" spans="1:13" x14ac:dyDescent="0.25">
      <c r="A17" s="387" t="s">
        <v>20</v>
      </c>
      <c r="B17" s="387"/>
      <c r="C17" s="387"/>
      <c r="D17" s="273" t="s">
        <v>25</v>
      </c>
      <c r="E17" s="273" t="s">
        <v>25</v>
      </c>
      <c r="F17" s="273" t="s">
        <v>25</v>
      </c>
      <c r="G17" s="273" t="s">
        <v>25</v>
      </c>
      <c r="H17" s="273" t="s">
        <v>25</v>
      </c>
      <c r="I17" s="273" t="s">
        <v>25</v>
      </c>
      <c r="J17" s="273" t="s">
        <v>25</v>
      </c>
      <c r="K17" s="273" t="s">
        <v>25</v>
      </c>
      <c r="L17" s="273" t="s">
        <v>25</v>
      </c>
      <c r="M17" s="397"/>
    </row>
    <row r="18" spans="1:13" ht="36" x14ac:dyDescent="0.25">
      <c r="A18" s="274">
        <v>8</v>
      </c>
      <c r="B18" s="275" t="s">
        <v>38</v>
      </c>
      <c r="C18" s="274" t="s">
        <v>27</v>
      </c>
      <c r="D18" s="274"/>
      <c r="E18" s="302"/>
      <c r="F18" s="302"/>
      <c r="G18" s="302"/>
      <c r="H18" s="302"/>
      <c r="I18" s="302"/>
      <c r="J18" s="302"/>
      <c r="K18" s="302"/>
      <c r="L18" s="302"/>
      <c r="M18" s="276">
        <f>+SUM(D18:L18)</f>
        <v>0</v>
      </c>
    </row>
    <row r="19" spans="1:13" x14ac:dyDescent="0.25">
      <c r="A19" s="277"/>
      <c r="B19" s="278"/>
      <c r="C19" s="261" t="s">
        <v>35</v>
      </c>
      <c r="D19" s="268">
        <f>+D18*116</f>
        <v>0</v>
      </c>
      <c r="E19" s="268">
        <f t="shared" ref="E19:L19" si="3">+E18*116</f>
        <v>0</v>
      </c>
      <c r="F19" s="268">
        <f t="shared" si="3"/>
        <v>0</v>
      </c>
      <c r="G19" s="268">
        <f t="shared" si="3"/>
        <v>0</v>
      </c>
      <c r="H19" s="268">
        <f t="shared" si="3"/>
        <v>0</v>
      </c>
      <c r="I19" s="268">
        <f t="shared" si="3"/>
        <v>0</v>
      </c>
      <c r="J19" s="268">
        <f t="shared" si="3"/>
        <v>0</v>
      </c>
      <c r="K19" s="268">
        <f t="shared" si="3"/>
        <v>0</v>
      </c>
      <c r="L19" s="268">
        <f t="shared" si="3"/>
        <v>0</v>
      </c>
      <c r="M19" s="276">
        <f t="shared" ref="M19:M20" si="4">+SUM(D19:L19)</f>
        <v>0</v>
      </c>
    </row>
    <row r="20" spans="1:13" ht="36" x14ac:dyDescent="0.25">
      <c r="A20" s="277"/>
      <c r="B20" s="278"/>
      <c r="C20" s="261" t="s">
        <v>36</v>
      </c>
      <c r="D20" s="268">
        <f>+(D19*3)*1.3</f>
        <v>0</v>
      </c>
      <c r="E20" s="268">
        <f t="shared" ref="E20:L20" si="5">+(E19*3)*1.3</f>
        <v>0</v>
      </c>
      <c r="F20" s="268">
        <f t="shared" si="5"/>
        <v>0</v>
      </c>
      <c r="G20" s="268">
        <f t="shared" si="5"/>
        <v>0</v>
      </c>
      <c r="H20" s="268">
        <f t="shared" si="5"/>
        <v>0</v>
      </c>
      <c r="I20" s="268">
        <f t="shared" si="5"/>
        <v>0</v>
      </c>
      <c r="J20" s="268">
        <f t="shared" si="5"/>
        <v>0</v>
      </c>
      <c r="K20" s="268">
        <f t="shared" si="5"/>
        <v>0</v>
      </c>
      <c r="L20" s="268">
        <f t="shared" si="5"/>
        <v>0</v>
      </c>
      <c r="M20" s="276">
        <f t="shared" si="4"/>
        <v>0</v>
      </c>
    </row>
    <row r="21" spans="1:13" x14ac:dyDescent="0.25">
      <c r="A21" s="301"/>
      <c r="B21" s="301"/>
      <c r="C21" s="303"/>
      <c r="D21" s="301"/>
      <c r="E21" s="301"/>
      <c r="F21" s="301"/>
      <c r="G21" s="301"/>
      <c r="H21" s="301"/>
      <c r="I21" s="301"/>
      <c r="J21" s="301"/>
      <c r="K21" s="301"/>
      <c r="L21" s="301"/>
      <c r="M21" s="253"/>
    </row>
    <row r="22" spans="1:13" x14ac:dyDescent="0.25">
      <c r="A22" s="387" t="s">
        <v>39</v>
      </c>
      <c r="B22" s="387" t="s">
        <v>2</v>
      </c>
      <c r="C22" s="388" t="s">
        <v>13</v>
      </c>
      <c r="D22" s="398" t="s">
        <v>14</v>
      </c>
      <c r="E22" s="399"/>
      <c r="F22" s="399"/>
      <c r="G22" s="399"/>
      <c r="H22" s="399"/>
      <c r="I22" s="399"/>
      <c r="J22" s="399"/>
      <c r="K22" s="399"/>
      <c r="L22" s="400"/>
      <c r="M22" s="395" t="s">
        <v>15</v>
      </c>
    </row>
    <row r="23" spans="1:13" x14ac:dyDescent="0.25">
      <c r="A23" s="387"/>
      <c r="B23" s="387"/>
      <c r="C23" s="388"/>
      <c r="D23" s="273"/>
      <c r="E23" s="273"/>
      <c r="F23" s="273"/>
      <c r="G23" s="273"/>
      <c r="H23" s="273"/>
      <c r="I23" s="273"/>
      <c r="J23" s="273"/>
      <c r="K23" s="273"/>
      <c r="L23" s="273"/>
      <c r="M23" s="396"/>
    </row>
    <row r="24" spans="1:13" x14ac:dyDescent="0.25">
      <c r="A24" s="387" t="s">
        <v>20</v>
      </c>
      <c r="B24" s="387"/>
      <c r="C24" s="387"/>
      <c r="D24" s="273" t="s">
        <v>25</v>
      </c>
      <c r="E24" s="273" t="s">
        <v>25</v>
      </c>
      <c r="F24" s="273" t="s">
        <v>25</v>
      </c>
      <c r="G24" s="273" t="s">
        <v>25</v>
      </c>
      <c r="H24" s="273" t="s">
        <v>25</v>
      </c>
      <c r="I24" s="273" t="s">
        <v>25</v>
      </c>
      <c r="J24" s="273" t="s">
        <v>25</v>
      </c>
      <c r="K24" s="273" t="s">
        <v>25</v>
      </c>
      <c r="L24" s="273" t="s">
        <v>25</v>
      </c>
      <c r="M24" s="397"/>
    </row>
    <row r="25" spans="1:13" ht="36" x14ac:dyDescent="0.25">
      <c r="A25" s="274">
        <v>9</v>
      </c>
      <c r="B25" s="275" t="s">
        <v>46</v>
      </c>
      <c r="C25" s="274" t="s">
        <v>47</v>
      </c>
      <c r="D25" s="281"/>
      <c r="E25" s="281"/>
      <c r="F25" s="281"/>
      <c r="G25" s="281"/>
      <c r="H25" s="281"/>
      <c r="I25" s="281"/>
      <c r="J25" s="281"/>
      <c r="K25" s="281"/>
      <c r="L25" s="280"/>
      <c r="M25" s="282">
        <f>+SUM(D25:L25)</f>
        <v>0</v>
      </c>
    </row>
    <row r="26" spans="1:13" ht="24" x14ac:dyDescent="0.25">
      <c r="A26" s="274">
        <v>10</v>
      </c>
      <c r="B26" s="275" t="s">
        <v>48</v>
      </c>
      <c r="C26" s="274" t="s">
        <v>47</v>
      </c>
      <c r="D26" s="281"/>
      <c r="E26" s="281"/>
      <c r="F26" s="281"/>
      <c r="G26" s="281"/>
      <c r="H26" s="281"/>
      <c r="I26" s="281"/>
      <c r="J26" s="281"/>
      <c r="K26" s="281"/>
      <c r="L26" s="280"/>
      <c r="M26" s="282">
        <f t="shared" ref="M26:M29" si="6">+SUM(D26:L26)</f>
        <v>0</v>
      </c>
    </row>
    <row r="27" spans="1:13" ht="36" x14ac:dyDescent="0.25">
      <c r="A27" s="274">
        <v>11</v>
      </c>
      <c r="B27" s="283" t="s">
        <v>49</v>
      </c>
      <c r="C27" s="274" t="s">
        <v>47</v>
      </c>
      <c r="D27" s="281"/>
      <c r="E27" s="281"/>
      <c r="F27" s="281"/>
      <c r="G27" s="281"/>
      <c r="H27" s="281"/>
      <c r="I27" s="281"/>
      <c r="J27" s="281"/>
      <c r="K27" s="281"/>
      <c r="L27" s="280"/>
      <c r="M27" s="282">
        <f t="shared" si="6"/>
        <v>0</v>
      </c>
    </row>
    <row r="28" spans="1:13" x14ac:dyDescent="0.25">
      <c r="A28" s="277"/>
      <c r="B28" s="278"/>
      <c r="C28" s="261" t="s">
        <v>35</v>
      </c>
      <c r="D28" s="268">
        <f>+(D25*186)+(D26*28)+(D27*407)</f>
        <v>0</v>
      </c>
      <c r="E28" s="268">
        <f t="shared" ref="E28:L28" si="7">+(E25*186)+(E26*28)+(E27*407)</f>
        <v>0</v>
      </c>
      <c r="F28" s="268">
        <f t="shared" si="7"/>
        <v>0</v>
      </c>
      <c r="G28" s="268">
        <f t="shared" si="7"/>
        <v>0</v>
      </c>
      <c r="H28" s="268">
        <f t="shared" si="7"/>
        <v>0</v>
      </c>
      <c r="I28" s="268">
        <f t="shared" si="7"/>
        <v>0</v>
      </c>
      <c r="J28" s="268">
        <f t="shared" si="7"/>
        <v>0</v>
      </c>
      <c r="K28" s="268">
        <f t="shared" si="7"/>
        <v>0</v>
      </c>
      <c r="L28" s="268">
        <f t="shared" si="7"/>
        <v>0</v>
      </c>
      <c r="M28" s="282">
        <f t="shared" si="6"/>
        <v>0</v>
      </c>
    </row>
    <row r="29" spans="1:13" ht="36" x14ac:dyDescent="0.25">
      <c r="A29" s="277"/>
      <c r="B29" s="278"/>
      <c r="C29" s="261" t="s">
        <v>36</v>
      </c>
      <c r="D29" s="268">
        <f>+(D28*3)*1.3</f>
        <v>0</v>
      </c>
      <c r="E29" s="268">
        <f t="shared" ref="E29:L29" si="8">+(E28*3)*1.3</f>
        <v>0</v>
      </c>
      <c r="F29" s="268">
        <f t="shared" si="8"/>
        <v>0</v>
      </c>
      <c r="G29" s="268">
        <f t="shared" si="8"/>
        <v>0</v>
      </c>
      <c r="H29" s="268">
        <f t="shared" si="8"/>
        <v>0</v>
      </c>
      <c r="I29" s="268">
        <f t="shared" si="8"/>
        <v>0</v>
      </c>
      <c r="J29" s="268">
        <f t="shared" si="8"/>
        <v>0</v>
      </c>
      <c r="K29" s="268">
        <f t="shared" si="8"/>
        <v>0</v>
      </c>
      <c r="L29" s="268">
        <f t="shared" si="8"/>
        <v>0</v>
      </c>
      <c r="M29" s="282">
        <f t="shared" si="6"/>
        <v>0</v>
      </c>
    </row>
    <row r="30" spans="1:13" x14ac:dyDescent="0.25">
      <c r="A30" s="301"/>
      <c r="B30" s="301"/>
      <c r="C30" s="303"/>
      <c r="D30" s="301"/>
      <c r="E30" s="301"/>
      <c r="F30" s="301"/>
      <c r="G30" s="301"/>
      <c r="H30" s="301"/>
      <c r="I30" s="301"/>
      <c r="J30" s="301"/>
      <c r="K30" s="301"/>
      <c r="L30" s="301"/>
      <c r="M30" s="253"/>
    </row>
    <row r="31" spans="1:13" x14ac:dyDescent="0.25">
      <c r="A31" s="387" t="s">
        <v>50</v>
      </c>
      <c r="B31" s="387" t="s">
        <v>3</v>
      </c>
      <c r="C31" s="388" t="s">
        <v>13</v>
      </c>
      <c r="D31" s="387" t="s">
        <v>14</v>
      </c>
      <c r="E31" s="387"/>
      <c r="F31" s="387"/>
      <c r="G31" s="387"/>
      <c r="H31" s="387"/>
      <c r="I31" s="387"/>
      <c r="J31" s="387"/>
      <c r="K31" s="387"/>
      <c r="L31" s="387"/>
      <c r="M31" s="395" t="s">
        <v>15</v>
      </c>
    </row>
    <row r="32" spans="1:13" x14ac:dyDescent="0.25">
      <c r="A32" s="387"/>
      <c r="B32" s="387"/>
      <c r="C32" s="388"/>
      <c r="D32" s="287"/>
      <c r="E32" s="302"/>
      <c r="F32" s="302"/>
      <c r="G32" s="302"/>
      <c r="H32" s="302"/>
      <c r="I32" s="302"/>
      <c r="J32" s="302"/>
      <c r="K32" s="302"/>
      <c r="L32" s="302"/>
      <c r="M32" s="396"/>
    </row>
    <row r="33" spans="1:13" x14ac:dyDescent="0.25">
      <c r="A33" s="387" t="s">
        <v>20</v>
      </c>
      <c r="B33" s="387"/>
      <c r="C33" s="387"/>
      <c r="D33" s="273" t="s">
        <v>25</v>
      </c>
      <c r="E33" s="273" t="s">
        <v>25</v>
      </c>
      <c r="F33" s="273" t="s">
        <v>25</v>
      </c>
      <c r="G33" s="273" t="s">
        <v>25</v>
      </c>
      <c r="H33" s="273" t="s">
        <v>25</v>
      </c>
      <c r="I33" s="273" t="s">
        <v>25</v>
      </c>
      <c r="J33" s="273" t="s">
        <v>25</v>
      </c>
      <c r="K33" s="273" t="s">
        <v>25</v>
      </c>
      <c r="L33" s="273" t="s">
        <v>25</v>
      </c>
      <c r="M33" s="397"/>
    </row>
    <row r="34" spans="1:13" ht="36" x14ac:dyDescent="0.25">
      <c r="A34" s="274">
        <v>12</v>
      </c>
      <c r="B34" s="275" t="s">
        <v>53</v>
      </c>
      <c r="C34" s="274" t="s">
        <v>54</v>
      </c>
      <c r="D34" s="280"/>
      <c r="E34" s="302"/>
      <c r="F34" s="302"/>
      <c r="G34" s="302"/>
      <c r="H34" s="302"/>
      <c r="I34" s="302"/>
      <c r="J34" s="302"/>
      <c r="K34" s="302"/>
      <c r="L34" s="302"/>
      <c r="M34" s="282">
        <f>+SUM(D34:L34)</f>
        <v>0</v>
      </c>
    </row>
    <row r="35" spans="1:13" x14ac:dyDescent="0.25">
      <c r="A35" s="277"/>
      <c r="B35" s="286"/>
      <c r="C35" s="261" t="s">
        <v>35</v>
      </c>
      <c r="D35" s="268">
        <f>+D34*1.93</f>
        <v>0</v>
      </c>
      <c r="E35" s="268">
        <f t="shared" ref="E35:L35" si="9">+E34*1.93</f>
        <v>0</v>
      </c>
      <c r="F35" s="268">
        <f t="shared" si="9"/>
        <v>0</v>
      </c>
      <c r="G35" s="268">
        <f t="shared" si="9"/>
        <v>0</v>
      </c>
      <c r="H35" s="268">
        <f t="shared" si="9"/>
        <v>0</v>
      </c>
      <c r="I35" s="268">
        <f t="shared" si="9"/>
        <v>0</v>
      </c>
      <c r="J35" s="268">
        <f t="shared" si="9"/>
        <v>0</v>
      </c>
      <c r="K35" s="268">
        <f t="shared" si="9"/>
        <v>0</v>
      </c>
      <c r="L35" s="268">
        <f t="shared" si="9"/>
        <v>0</v>
      </c>
      <c r="M35" s="282">
        <f t="shared" ref="M35:M36" si="10">+SUM(D35:L35)</f>
        <v>0</v>
      </c>
    </row>
    <row r="36" spans="1:13" ht="36" x14ac:dyDescent="0.25">
      <c r="A36" s="277"/>
      <c r="B36" s="286"/>
      <c r="C36" s="261" t="s">
        <v>36</v>
      </c>
      <c r="D36" s="268">
        <f>+(D35*3)*1.3</f>
        <v>0</v>
      </c>
      <c r="E36" s="268">
        <f t="shared" ref="E36:L36" si="11">+(E35*3)*1.3</f>
        <v>0</v>
      </c>
      <c r="F36" s="268">
        <f t="shared" si="11"/>
        <v>0</v>
      </c>
      <c r="G36" s="268">
        <f t="shared" si="11"/>
        <v>0</v>
      </c>
      <c r="H36" s="268">
        <f t="shared" si="11"/>
        <v>0</v>
      </c>
      <c r="I36" s="268">
        <f t="shared" si="11"/>
        <v>0</v>
      </c>
      <c r="J36" s="268">
        <f t="shared" si="11"/>
        <v>0</v>
      </c>
      <c r="K36" s="268">
        <f t="shared" si="11"/>
        <v>0</v>
      </c>
      <c r="L36" s="268">
        <f t="shared" si="11"/>
        <v>0</v>
      </c>
      <c r="M36" s="282">
        <f t="shared" si="10"/>
        <v>0</v>
      </c>
    </row>
    <row r="37" spans="1:13" x14ac:dyDescent="0.25">
      <c r="A37" s="301"/>
      <c r="B37" s="301"/>
      <c r="C37" s="303"/>
      <c r="D37" s="301"/>
      <c r="E37" s="301"/>
      <c r="F37" s="301"/>
      <c r="G37" s="301"/>
      <c r="H37" s="301"/>
      <c r="I37" s="301"/>
      <c r="J37" s="301"/>
      <c r="K37" s="301"/>
      <c r="L37" s="301"/>
      <c r="M37" s="253"/>
    </row>
    <row r="38" spans="1:13" x14ac:dyDescent="0.25">
      <c r="A38" s="387" t="s">
        <v>55</v>
      </c>
      <c r="B38" s="387" t="s">
        <v>56</v>
      </c>
      <c r="C38" s="393" t="s">
        <v>13</v>
      </c>
      <c r="D38" s="398" t="s">
        <v>14</v>
      </c>
      <c r="E38" s="399"/>
      <c r="F38" s="399"/>
      <c r="G38" s="399"/>
      <c r="H38" s="399"/>
      <c r="I38" s="399"/>
      <c r="J38" s="399"/>
      <c r="K38" s="399"/>
      <c r="L38" s="400"/>
      <c r="M38" s="395" t="s">
        <v>15</v>
      </c>
    </row>
    <row r="39" spans="1:13" x14ac:dyDescent="0.25">
      <c r="A39" s="387"/>
      <c r="B39" s="387"/>
      <c r="C39" s="394"/>
      <c r="D39" s="287"/>
      <c r="E39" s="287"/>
      <c r="F39" s="287"/>
      <c r="G39" s="287"/>
      <c r="H39" s="287"/>
      <c r="I39" s="287"/>
      <c r="J39" s="302"/>
      <c r="K39" s="302"/>
      <c r="L39" s="302"/>
      <c r="M39" s="396"/>
    </row>
    <row r="40" spans="1:13" x14ac:dyDescent="0.25">
      <c r="A40" s="398" t="s">
        <v>20</v>
      </c>
      <c r="B40" s="399"/>
      <c r="C40" s="400"/>
      <c r="D40" s="273" t="s">
        <v>25</v>
      </c>
      <c r="E40" s="273" t="s">
        <v>25</v>
      </c>
      <c r="F40" s="273" t="s">
        <v>25</v>
      </c>
      <c r="G40" s="273" t="s">
        <v>25</v>
      </c>
      <c r="H40" s="273" t="s">
        <v>25</v>
      </c>
      <c r="I40" s="273" t="s">
        <v>25</v>
      </c>
      <c r="J40" s="273" t="s">
        <v>25</v>
      </c>
      <c r="K40" s="273" t="s">
        <v>25</v>
      </c>
      <c r="L40" s="273" t="s">
        <v>25</v>
      </c>
      <c r="M40" s="397"/>
    </row>
    <row r="41" spans="1:13" x14ac:dyDescent="0.25">
      <c r="A41" s="274">
        <v>13</v>
      </c>
      <c r="B41" s="283" t="s">
        <v>5</v>
      </c>
      <c r="C41" s="274" t="s">
        <v>33</v>
      </c>
      <c r="D41" s="281"/>
      <c r="E41" s="281"/>
      <c r="F41" s="281"/>
      <c r="G41" s="281"/>
      <c r="H41" s="281"/>
      <c r="I41" s="281"/>
      <c r="J41" s="302"/>
      <c r="K41" s="302"/>
      <c r="L41" s="302"/>
      <c r="M41" s="282">
        <f>+SUM(D41:L41)</f>
        <v>0</v>
      </c>
    </row>
    <row r="42" spans="1:13" x14ac:dyDescent="0.25">
      <c r="A42" s="277"/>
      <c r="B42" s="286"/>
      <c r="C42" s="274" t="s">
        <v>35</v>
      </c>
      <c r="D42" s="260">
        <f>+D41*1.57</f>
        <v>0</v>
      </c>
      <c r="E42" s="260">
        <f t="shared" ref="E42:I42" si="12">+E41*1.57</f>
        <v>0</v>
      </c>
      <c r="F42" s="260">
        <f t="shared" si="12"/>
        <v>0</v>
      </c>
      <c r="G42" s="260">
        <f t="shared" si="12"/>
        <v>0</v>
      </c>
      <c r="H42" s="260">
        <f t="shared" si="12"/>
        <v>0</v>
      </c>
      <c r="I42" s="260">
        <f t="shared" si="12"/>
        <v>0</v>
      </c>
      <c r="J42" s="302"/>
      <c r="K42" s="302"/>
      <c r="L42" s="302"/>
      <c r="M42" s="282">
        <f t="shared" ref="M42:M43" si="13">+SUM(D42:L42)</f>
        <v>0</v>
      </c>
    </row>
    <row r="43" spans="1:13" ht="36" x14ac:dyDescent="0.25">
      <c r="A43" s="277"/>
      <c r="B43" s="286"/>
      <c r="C43" s="274" t="s">
        <v>36</v>
      </c>
      <c r="D43" s="260">
        <f>+(D42*3)*1.3</f>
        <v>0</v>
      </c>
      <c r="E43" s="260">
        <f t="shared" ref="E43:I43" si="14">+(E42*3)*1.3</f>
        <v>0</v>
      </c>
      <c r="F43" s="260">
        <f t="shared" si="14"/>
        <v>0</v>
      </c>
      <c r="G43" s="260">
        <f t="shared" si="14"/>
        <v>0</v>
      </c>
      <c r="H43" s="260">
        <f t="shared" si="14"/>
        <v>0</v>
      </c>
      <c r="I43" s="260">
        <f t="shared" si="14"/>
        <v>0</v>
      </c>
      <c r="J43" s="302"/>
      <c r="K43" s="302"/>
      <c r="L43" s="302"/>
      <c r="M43" s="282">
        <f t="shared" si="13"/>
        <v>0</v>
      </c>
    </row>
    <row r="44" spans="1:13" x14ac:dyDescent="0.25">
      <c r="A44" s="301"/>
      <c r="B44" s="301"/>
      <c r="C44" s="303"/>
      <c r="D44" s="301"/>
      <c r="E44" s="301"/>
      <c r="F44" s="301"/>
      <c r="G44" s="301"/>
      <c r="H44" s="301"/>
      <c r="I44" s="301"/>
      <c r="J44" s="301"/>
      <c r="K44" s="301"/>
      <c r="L44" s="301"/>
      <c r="M44" s="253"/>
    </row>
    <row r="45" spans="1:13" x14ac:dyDescent="0.25">
      <c r="A45" s="387">
        <v>6</v>
      </c>
      <c r="B45" s="387" t="s">
        <v>6</v>
      </c>
      <c r="C45" s="393" t="s">
        <v>13</v>
      </c>
      <c r="D45" s="387" t="s">
        <v>14</v>
      </c>
      <c r="E45" s="387"/>
      <c r="F45" s="387"/>
      <c r="G45" s="387"/>
      <c r="H45" s="387"/>
      <c r="I45" s="387"/>
      <c r="J45" s="387"/>
      <c r="K45" s="387"/>
      <c r="L45" s="387"/>
      <c r="M45" s="395" t="s">
        <v>15</v>
      </c>
    </row>
    <row r="46" spans="1:13" x14ac:dyDescent="0.25">
      <c r="A46" s="387"/>
      <c r="B46" s="387"/>
      <c r="C46" s="394"/>
      <c r="D46" s="287"/>
      <c r="E46" s="302"/>
      <c r="F46" s="302"/>
      <c r="G46" s="302"/>
      <c r="H46" s="302"/>
      <c r="I46" s="302"/>
      <c r="J46" s="302"/>
      <c r="K46" s="302"/>
      <c r="L46" s="302"/>
      <c r="M46" s="396"/>
    </row>
    <row r="47" spans="1:13" x14ac:dyDescent="0.25">
      <c r="A47" s="398" t="s">
        <v>20</v>
      </c>
      <c r="B47" s="399"/>
      <c r="C47" s="400"/>
      <c r="D47" s="273" t="s">
        <v>25</v>
      </c>
      <c r="E47" s="273" t="s">
        <v>25</v>
      </c>
      <c r="F47" s="273" t="s">
        <v>25</v>
      </c>
      <c r="G47" s="273" t="s">
        <v>25</v>
      </c>
      <c r="H47" s="273" t="s">
        <v>25</v>
      </c>
      <c r="I47" s="273" t="s">
        <v>25</v>
      </c>
      <c r="J47" s="273" t="s">
        <v>25</v>
      </c>
      <c r="K47" s="273" t="s">
        <v>25</v>
      </c>
      <c r="L47" s="273" t="s">
        <v>25</v>
      </c>
      <c r="M47" s="397"/>
    </row>
    <row r="48" spans="1:13" ht="36" x14ac:dyDescent="0.25">
      <c r="A48" s="274">
        <v>14</v>
      </c>
      <c r="B48" s="288" t="s">
        <v>57</v>
      </c>
      <c r="C48" s="274" t="s">
        <v>58</v>
      </c>
      <c r="D48" s="289"/>
      <c r="E48" s="302"/>
      <c r="F48" s="302"/>
      <c r="G48" s="302"/>
      <c r="H48" s="302"/>
      <c r="I48" s="302"/>
      <c r="J48" s="302"/>
      <c r="K48" s="302"/>
      <c r="L48" s="302"/>
      <c r="M48" s="290">
        <f>+SUM(D48:L48)</f>
        <v>0</v>
      </c>
    </row>
    <row r="49" spans="1:13" ht="36" x14ac:dyDescent="0.25">
      <c r="A49" s="274">
        <v>15</v>
      </c>
      <c r="B49" s="288" t="s">
        <v>59</v>
      </c>
      <c r="C49" s="274" t="s">
        <v>58</v>
      </c>
      <c r="D49" s="291"/>
      <c r="E49" s="302"/>
      <c r="F49" s="302"/>
      <c r="G49" s="302"/>
      <c r="H49" s="302"/>
      <c r="I49" s="302"/>
      <c r="J49" s="302"/>
      <c r="K49" s="302"/>
      <c r="L49" s="302"/>
      <c r="M49" s="290">
        <f t="shared" ref="M49:M52" si="15">+SUM(D49:L49)</f>
        <v>0</v>
      </c>
    </row>
    <row r="50" spans="1:13" ht="36" x14ac:dyDescent="0.25">
      <c r="A50" s="274">
        <v>16</v>
      </c>
      <c r="B50" s="288" t="s">
        <v>60</v>
      </c>
      <c r="C50" s="274" t="s">
        <v>58</v>
      </c>
      <c r="D50" s="289"/>
      <c r="E50" s="302"/>
      <c r="F50" s="302"/>
      <c r="G50" s="302"/>
      <c r="H50" s="302"/>
      <c r="I50" s="302"/>
      <c r="J50" s="302"/>
      <c r="K50" s="302"/>
      <c r="L50" s="302"/>
      <c r="M50" s="290">
        <f t="shared" si="15"/>
        <v>0</v>
      </c>
    </row>
    <row r="51" spans="1:13" x14ac:dyDescent="0.25">
      <c r="A51" s="277"/>
      <c r="B51" s="286"/>
      <c r="C51" s="274" t="s">
        <v>35</v>
      </c>
      <c r="D51" s="260">
        <f>(D48*2.14)+(D49*1.36)+(D50*0.84)</f>
        <v>0</v>
      </c>
      <c r="E51" s="260">
        <f t="shared" ref="E51:L51" si="16">(E48*2.14)+(E49*1.36)+(E50*0.84)</f>
        <v>0</v>
      </c>
      <c r="F51" s="260">
        <f t="shared" si="16"/>
        <v>0</v>
      </c>
      <c r="G51" s="260">
        <f t="shared" si="16"/>
        <v>0</v>
      </c>
      <c r="H51" s="260">
        <f t="shared" si="16"/>
        <v>0</v>
      </c>
      <c r="I51" s="260">
        <f t="shared" si="16"/>
        <v>0</v>
      </c>
      <c r="J51" s="260">
        <f t="shared" si="16"/>
        <v>0</v>
      </c>
      <c r="K51" s="260">
        <f t="shared" si="16"/>
        <v>0</v>
      </c>
      <c r="L51" s="260">
        <f t="shared" si="16"/>
        <v>0</v>
      </c>
      <c r="M51" s="290">
        <f t="shared" si="15"/>
        <v>0</v>
      </c>
    </row>
    <row r="52" spans="1:13" ht="36" x14ac:dyDescent="0.25">
      <c r="A52" s="277"/>
      <c r="B52" s="286"/>
      <c r="C52" s="274" t="s">
        <v>36</v>
      </c>
      <c r="D52" s="260">
        <f>+(D51*3)*1.3</f>
        <v>0</v>
      </c>
      <c r="E52" s="260">
        <f t="shared" ref="E52:L52" si="17">+(E51*3)*1.3</f>
        <v>0</v>
      </c>
      <c r="F52" s="260">
        <f t="shared" si="17"/>
        <v>0</v>
      </c>
      <c r="G52" s="260">
        <f t="shared" si="17"/>
        <v>0</v>
      </c>
      <c r="H52" s="260">
        <f t="shared" si="17"/>
        <v>0</v>
      </c>
      <c r="I52" s="260">
        <f t="shared" si="17"/>
        <v>0</v>
      </c>
      <c r="J52" s="260">
        <f t="shared" si="17"/>
        <v>0</v>
      </c>
      <c r="K52" s="260">
        <f t="shared" si="17"/>
        <v>0</v>
      </c>
      <c r="L52" s="260">
        <f t="shared" si="17"/>
        <v>0</v>
      </c>
      <c r="M52" s="290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2EDD-0F8D-48F9-987E-4484F18ADDA1}">
  <dimension ref="A1:E22"/>
  <sheetViews>
    <sheetView topLeftCell="A8" zoomScaleNormal="100" workbookViewId="0">
      <selection activeCell="I22" sqref="I22"/>
    </sheetView>
  </sheetViews>
  <sheetFormatPr defaultColWidth="9.140625" defaultRowHeight="12.75" x14ac:dyDescent="0.2"/>
  <cols>
    <col min="1" max="1" width="9.140625" style="357"/>
    <col min="2" max="2" width="61.85546875" style="357" customWidth="1"/>
    <col min="3" max="3" width="46.85546875" style="357" customWidth="1"/>
    <col min="4" max="4" width="14.7109375" style="357" bestFit="1" customWidth="1"/>
    <col min="5" max="5" width="12.7109375" style="357" customWidth="1"/>
    <col min="6" max="16384" width="9.140625" style="357"/>
  </cols>
  <sheetData>
    <row r="1" spans="1:5" ht="15" customHeight="1" x14ac:dyDescent="0.2">
      <c r="A1" s="308" t="s">
        <v>149</v>
      </c>
      <c r="B1" s="309"/>
      <c r="C1" s="309"/>
      <c r="D1" s="309"/>
      <c r="E1" s="309"/>
    </row>
    <row r="2" spans="1:5" ht="27.6" customHeight="1" x14ac:dyDescent="0.2">
      <c r="A2" s="312" t="s">
        <v>11</v>
      </c>
      <c r="B2" s="312" t="s">
        <v>12</v>
      </c>
      <c r="C2" s="381" t="s">
        <v>13</v>
      </c>
      <c r="D2" s="312" t="s">
        <v>14</v>
      </c>
      <c r="E2" s="366"/>
    </row>
    <row r="3" spans="1:5" ht="80.25" customHeight="1" x14ac:dyDescent="0.2">
      <c r="A3" s="312">
        <v>1</v>
      </c>
      <c r="B3" s="313" t="s">
        <v>0</v>
      </c>
      <c r="C3" s="381"/>
      <c r="D3" s="314" t="s">
        <v>150</v>
      </c>
      <c r="E3" s="367"/>
    </row>
    <row r="4" spans="1:5" x14ac:dyDescent="0.2">
      <c r="A4" s="382" t="s">
        <v>20</v>
      </c>
      <c r="B4" s="382"/>
      <c r="C4" s="382"/>
      <c r="D4" s="352" t="s">
        <v>151</v>
      </c>
      <c r="E4" s="351"/>
    </row>
    <row r="5" spans="1:5" ht="25.5" x14ac:dyDescent="0.2">
      <c r="A5" s="317">
        <v>1</v>
      </c>
      <c r="B5" s="318" t="s">
        <v>26</v>
      </c>
      <c r="C5" s="317" t="s">
        <v>27</v>
      </c>
      <c r="D5" s="320">
        <v>2</v>
      </c>
      <c r="E5" s="326"/>
    </row>
    <row r="6" spans="1:5" ht="25.5" x14ac:dyDescent="0.2">
      <c r="A6" s="317">
        <v>2</v>
      </c>
      <c r="B6" s="321" t="s">
        <v>28</v>
      </c>
      <c r="C6" s="317" t="s">
        <v>27</v>
      </c>
      <c r="D6" s="320">
        <v>2</v>
      </c>
      <c r="E6" s="326"/>
    </row>
    <row r="7" spans="1:5" x14ac:dyDescent="0.2">
      <c r="A7" s="317">
        <v>3</v>
      </c>
      <c r="B7" s="318" t="s">
        <v>29</v>
      </c>
      <c r="C7" s="317" t="s">
        <v>27</v>
      </c>
      <c r="D7" s="320">
        <v>60</v>
      </c>
      <c r="E7" s="368"/>
    </row>
    <row r="8" spans="1:5" ht="13.15" customHeight="1" x14ac:dyDescent="0.2">
      <c r="A8" s="317">
        <v>4</v>
      </c>
      <c r="B8" s="318" t="s">
        <v>30</v>
      </c>
      <c r="C8" s="317" t="s">
        <v>27</v>
      </c>
      <c r="D8" s="320">
        <v>30</v>
      </c>
      <c r="E8" s="368"/>
    </row>
    <row r="9" spans="1:5" x14ac:dyDescent="0.2">
      <c r="A9" s="317">
        <v>5</v>
      </c>
      <c r="B9" s="318" t="s">
        <v>31</v>
      </c>
      <c r="C9" s="317" t="s">
        <v>27</v>
      </c>
      <c r="D9" s="320">
        <v>1</v>
      </c>
      <c r="E9" s="368"/>
    </row>
    <row r="10" spans="1:5" x14ac:dyDescent="0.2">
      <c r="A10" s="317">
        <v>6</v>
      </c>
      <c r="B10" s="318" t="s">
        <v>32</v>
      </c>
      <c r="C10" s="317" t="s">
        <v>33</v>
      </c>
      <c r="D10" s="320">
        <v>6</v>
      </c>
      <c r="E10" s="368"/>
    </row>
    <row r="11" spans="1:5" x14ac:dyDescent="0.2">
      <c r="A11" s="317">
        <v>7</v>
      </c>
      <c r="B11" s="318" t="s">
        <v>34</v>
      </c>
      <c r="C11" s="317" t="s">
        <v>33</v>
      </c>
      <c r="D11" s="320">
        <v>5</v>
      </c>
      <c r="E11" s="368"/>
    </row>
    <row r="12" spans="1:5" x14ac:dyDescent="0.2">
      <c r="A12" s="323"/>
      <c r="B12" s="324"/>
      <c r="C12" s="317" t="s">
        <v>35</v>
      </c>
      <c r="D12" s="336">
        <f>+(D5*314)+(D6*314)+(D7*275)+(D8*312)+(D9*314)+(D10*55)+(D11*132)</f>
        <v>28420</v>
      </c>
      <c r="E12" s="353"/>
    </row>
    <row r="13" spans="1:5" ht="38.25" x14ac:dyDescent="0.2">
      <c r="A13" s="323"/>
      <c r="B13" s="324"/>
      <c r="C13" s="317" t="s">
        <v>36</v>
      </c>
      <c r="D13" s="336">
        <f>+D12*3*1.3</f>
        <v>110838</v>
      </c>
      <c r="E13" s="353"/>
    </row>
    <row r="14" spans="1:5" x14ac:dyDescent="0.2">
      <c r="A14" s="323"/>
      <c r="B14" s="324"/>
      <c r="C14" s="323"/>
      <c r="D14" s="326"/>
      <c r="E14" s="326"/>
    </row>
    <row r="15" spans="1:5" x14ac:dyDescent="0.2">
      <c r="A15" s="310"/>
      <c r="B15" s="310"/>
      <c r="C15" s="333"/>
      <c r="D15" s="310"/>
      <c r="E15" s="310"/>
    </row>
    <row r="16" spans="1:5" x14ac:dyDescent="0.2">
      <c r="A16" s="380" t="s">
        <v>50</v>
      </c>
      <c r="B16" s="380" t="s">
        <v>3</v>
      </c>
      <c r="C16" s="383" t="s">
        <v>13</v>
      </c>
      <c r="D16" s="380" t="s">
        <v>14</v>
      </c>
      <c r="E16" s="380"/>
    </row>
    <row r="17" spans="1:5" ht="37.15" customHeight="1" x14ac:dyDescent="0.2">
      <c r="A17" s="380"/>
      <c r="B17" s="380"/>
      <c r="C17" s="383"/>
      <c r="D17" s="314" t="s">
        <v>152</v>
      </c>
      <c r="E17" s="314" t="s">
        <v>153</v>
      </c>
    </row>
    <row r="18" spans="1:5" x14ac:dyDescent="0.2">
      <c r="A18" s="380" t="s">
        <v>20</v>
      </c>
      <c r="B18" s="380"/>
      <c r="C18" s="380"/>
      <c r="D18" s="316" t="s">
        <v>154</v>
      </c>
      <c r="E18" s="316" t="s">
        <v>155</v>
      </c>
    </row>
    <row r="19" spans="1:5" ht="25.5" x14ac:dyDescent="0.2">
      <c r="A19" s="329">
        <v>12</v>
      </c>
      <c r="B19" s="330" t="s">
        <v>53</v>
      </c>
      <c r="C19" s="329" t="s">
        <v>54</v>
      </c>
      <c r="D19" s="322">
        <v>6000</v>
      </c>
      <c r="E19" s="320">
        <v>6000</v>
      </c>
    </row>
    <row r="20" spans="1:5" x14ac:dyDescent="0.2">
      <c r="A20" s="331"/>
      <c r="B20" s="337"/>
      <c r="C20" s="317" t="s">
        <v>35</v>
      </c>
      <c r="D20" s="336">
        <f>+D19*1.93</f>
        <v>11580</v>
      </c>
      <c r="E20" s="336">
        <f>+E19*1.93</f>
        <v>11580</v>
      </c>
    </row>
    <row r="21" spans="1:5" ht="38.25" x14ac:dyDescent="0.2">
      <c r="A21" s="331"/>
      <c r="B21" s="337"/>
      <c r="C21" s="317" t="s">
        <v>36</v>
      </c>
      <c r="D21" s="336">
        <f>+(D20*3)*1.3</f>
        <v>45162</v>
      </c>
      <c r="E21" s="336">
        <f>+(E20*3)*1.3</f>
        <v>45162</v>
      </c>
    </row>
    <row r="22" spans="1:5" x14ac:dyDescent="0.2">
      <c r="A22" s="310"/>
      <c r="B22" s="310"/>
      <c r="C22" s="333"/>
      <c r="D22" s="310"/>
      <c r="E22" s="310"/>
    </row>
  </sheetData>
  <mergeCells count="7">
    <mergeCell ref="D16:E16"/>
    <mergeCell ref="A18:C18"/>
    <mergeCell ref="C2:C3"/>
    <mergeCell ref="A4:C4"/>
    <mergeCell ref="A16:A17"/>
    <mergeCell ref="B16:B17"/>
    <mergeCell ref="C16:C17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6E17-4D09-48F0-B372-ECA3B29489FB}">
  <dimension ref="A1:F13"/>
  <sheetViews>
    <sheetView zoomScaleNormal="100" workbookViewId="0">
      <selection activeCell="H13" sqref="H13"/>
    </sheetView>
  </sheetViews>
  <sheetFormatPr defaultColWidth="9.140625" defaultRowHeight="12.75" x14ac:dyDescent="0.2"/>
  <cols>
    <col min="1" max="1" width="6.42578125" style="310" customWidth="1"/>
    <col min="2" max="2" width="72.140625" style="310" customWidth="1"/>
    <col min="3" max="3" width="31.28515625" style="333" customWidth="1"/>
    <col min="4" max="6" width="17.5703125" style="310" customWidth="1"/>
    <col min="7" max="16384" width="9.140625" style="310"/>
  </cols>
  <sheetData>
    <row r="1" spans="1:6" x14ac:dyDescent="0.2">
      <c r="A1" s="308" t="s">
        <v>156</v>
      </c>
      <c r="B1" s="309"/>
      <c r="C1" s="309"/>
      <c r="D1" s="309"/>
      <c r="E1" s="309"/>
      <c r="F1" s="309"/>
    </row>
    <row r="2" spans="1:6" x14ac:dyDescent="0.2">
      <c r="A2" s="312" t="s">
        <v>11</v>
      </c>
      <c r="B2" s="312" t="s">
        <v>12</v>
      </c>
      <c r="C2" s="381" t="s">
        <v>13</v>
      </c>
      <c r="D2" s="382" t="s">
        <v>14</v>
      </c>
      <c r="E2" s="382"/>
      <c r="F2" s="382"/>
    </row>
    <row r="3" spans="1:6" ht="67.5" customHeight="1" x14ac:dyDescent="0.2">
      <c r="A3" s="312">
        <v>1</v>
      </c>
      <c r="B3" s="313" t="s">
        <v>0</v>
      </c>
      <c r="C3" s="381"/>
      <c r="D3" s="314" t="s">
        <v>157</v>
      </c>
      <c r="E3" s="314" t="s">
        <v>158</v>
      </c>
      <c r="F3" s="314" t="s">
        <v>159</v>
      </c>
    </row>
    <row r="4" spans="1:6" x14ac:dyDescent="0.2">
      <c r="A4" s="382" t="s">
        <v>20</v>
      </c>
      <c r="B4" s="382"/>
      <c r="C4" s="382"/>
      <c r="D4" s="316" t="s">
        <v>160</v>
      </c>
      <c r="E4" s="316" t="s">
        <v>161</v>
      </c>
      <c r="F4" s="316" t="s">
        <v>162</v>
      </c>
    </row>
    <row r="5" spans="1:6" ht="25.5" hidden="1" x14ac:dyDescent="0.2">
      <c r="A5" s="317">
        <v>1</v>
      </c>
      <c r="B5" s="318" t="s">
        <v>26</v>
      </c>
      <c r="C5" s="317" t="s">
        <v>27</v>
      </c>
      <c r="D5" s="319"/>
      <c r="E5" s="320"/>
      <c r="F5" s="320"/>
    </row>
    <row r="6" spans="1:6" ht="25.5" hidden="1" x14ac:dyDescent="0.2">
      <c r="A6" s="317">
        <v>2</v>
      </c>
      <c r="B6" s="321" t="s">
        <v>28</v>
      </c>
      <c r="C6" s="317" t="s">
        <v>27</v>
      </c>
      <c r="D6" s="320"/>
      <c r="E6" s="320"/>
      <c r="F6" s="320"/>
    </row>
    <row r="7" spans="1:6" x14ac:dyDescent="0.2">
      <c r="A7" s="317">
        <v>3</v>
      </c>
      <c r="B7" s="318" t="s">
        <v>29</v>
      </c>
      <c r="C7" s="317" t="s">
        <v>27</v>
      </c>
      <c r="D7" s="322">
        <v>50</v>
      </c>
      <c r="E7" s="322">
        <v>50</v>
      </c>
      <c r="F7" s="322">
        <v>20</v>
      </c>
    </row>
    <row r="8" spans="1:6" x14ac:dyDescent="0.2">
      <c r="A8" s="317">
        <v>4</v>
      </c>
      <c r="B8" s="318" t="s">
        <v>30</v>
      </c>
      <c r="C8" s="317" t="s">
        <v>27</v>
      </c>
      <c r="D8" s="322">
        <v>35</v>
      </c>
      <c r="E8" s="322">
        <v>35</v>
      </c>
      <c r="F8" s="322"/>
    </row>
    <row r="9" spans="1:6" x14ac:dyDescent="0.2">
      <c r="A9" s="317">
        <v>5</v>
      </c>
      <c r="B9" s="318" t="s">
        <v>31</v>
      </c>
      <c r="C9" s="317" t="s">
        <v>27</v>
      </c>
      <c r="D9" s="322">
        <v>4</v>
      </c>
      <c r="E9" s="322">
        <v>4</v>
      </c>
      <c r="F9" s="322"/>
    </row>
    <row r="10" spans="1:6" x14ac:dyDescent="0.2">
      <c r="A10" s="317">
        <v>6</v>
      </c>
      <c r="B10" s="318" t="s">
        <v>32</v>
      </c>
      <c r="C10" s="317" t="s">
        <v>33</v>
      </c>
      <c r="D10" s="322">
        <v>4</v>
      </c>
      <c r="E10" s="322">
        <v>4</v>
      </c>
      <c r="F10" s="322"/>
    </row>
    <row r="11" spans="1:6" x14ac:dyDescent="0.2">
      <c r="A11" s="317">
        <v>7</v>
      </c>
      <c r="B11" s="318" t="s">
        <v>34</v>
      </c>
      <c r="C11" s="317" t="s">
        <v>33</v>
      </c>
      <c r="D11" s="322">
        <v>8</v>
      </c>
      <c r="E11" s="322">
        <v>8</v>
      </c>
      <c r="F11" s="322"/>
    </row>
    <row r="12" spans="1:6" x14ac:dyDescent="0.2">
      <c r="A12" s="323"/>
      <c r="B12" s="324"/>
      <c r="C12" s="317" t="s">
        <v>35</v>
      </c>
      <c r="D12" s="336">
        <f t="shared" ref="D12:F12" si="0">+(D5*314)+(D6*314)+(D7*275)+(D8*312)+(D9*314)+(D10*55)+(D11*132)</f>
        <v>27202</v>
      </c>
      <c r="E12" s="336">
        <f t="shared" si="0"/>
        <v>27202</v>
      </c>
      <c r="F12" s="336">
        <f t="shared" si="0"/>
        <v>5500</v>
      </c>
    </row>
    <row r="13" spans="1:6" ht="51" x14ac:dyDescent="0.2">
      <c r="A13" s="323"/>
      <c r="B13" s="324"/>
      <c r="C13" s="317" t="s">
        <v>36</v>
      </c>
      <c r="D13" s="336">
        <f t="shared" ref="D13:F13" si="1">+(D12*3)*1.3</f>
        <v>106087.8</v>
      </c>
      <c r="E13" s="336">
        <f t="shared" si="1"/>
        <v>106087.8</v>
      </c>
      <c r="F13" s="336">
        <f t="shared" si="1"/>
        <v>21450</v>
      </c>
    </row>
  </sheetData>
  <mergeCells count="3">
    <mergeCell ref="A4:C4"/>
    <mergeCell ref="C2:C3"/>
    <mergeCell ref="D2:F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4CDAA-2BB8-4F22-92D5-09950151EE30}">
  <sheetPr>
    <tabColor theme="5" tint="0.39997558519241921"/>
  </sheetPr>
  <dimension ref="A1:M53"/>
  <sheetViews>
    <sheetView topLeftCell="A54" zoomScale="80" zoomScaleNormal="80" workbookViewId="0">
      <selection activeCell="A53" sqref="A53"/>
    </sheetView>
  </sheetViews>
  <sheetFormatPr defaultColWidth="9.140625" defaultRowHeight="14.25" x14ac:dyDescent="0.2"/>
  <cols>
    <col min="1" max="1" width="6.42578125" style="9" customWidth="1"/>
    <col min="2" max="2" width="72.140625" style="9" customWidth="1"/>
    <col min="3" max="3" width="31.28515625" style="10" customWidth="1"/>
    <col min="4" max="6" width="17.5703125" style="9" customWidth="1"/>
    <col min="7" max="12" width="16.85546875" style="9" customWidth="1"/>
    <col min="13" max="13" width="9.140625" style="225"/>
    <col min="14" max="16384" width="9.140625" style="9"/>
  </cols>
  <sheetData>
    <row r="1" spans="1:13" hidden="1" x14ac:dyDescent="0.2">
      <c r="A1" s="42" t="s">
        <v>109</v>
      </c>
      <c r="B1" s="210"/>
      <c r="C1" s="210"/>
      <c r="D1" s="210"/>
      <c r="E1" s="210"/>
      <c r="F1" s="210"/>
    </row>
    <row r="2" spans="1:13" s="18" customFormat="1" ht="14.25" hidden="1" customHeight="1" x14ac:dyDescent="0.25">
      <c r="A2" s="150" t="s">
        <v>11</v>
      </c>
      <c r="B2" s="150" t="s">
        <v>12</v>
      </c>
      <c r="C2" s="419" t="s">
        <v>13</v>
      </c>
      <c r="D2" s="420" t="s">
        <v>14</v>
      </c>
      <c r="E2" s="420"/>
      <c r="F2" s="420"/>
      <c r="G2" s="420"/>
      <c r="H2" s="420"/>
      <c r="I2" s="420"/>
      <c r="J2" s="420"/>
      <c r="K2" s="420"/>
      <c r="L2" s="420"/>
      <c r="M2" s="413" t="s">
        <v>15</v>
      </c>
    </row>
    <row r="3" spans="1:13" s="18" customFormat="1" ht="53.25" hidden="1" customHeight="1" x14ac:dyDescent="0.25">
      <c r="A3" s="150">
        <v>1</v>
      </c>
      <c r="B3" s="152" t="s">
        <v>0</v>
      </c>
      <c r="C3" s="419"/>
      <c r="D3" s="156"/>
      <c r="E3" s="156"/>
      <c r="F3" s="156"/>
      <c r="G3" s="223"/>
      <c r="H3" s="224"/>
      <c r="I3" s="224"/>
      <c r="J3" s="224"/>
      <c r="K3" s="224"/>
      <c r="L3" s="224"/>
      <c r="M3" s="414"/>
    </row>
    <row r="4" spans="1:13" s="18" customFormat="1" ht="12.75" hidden="1" x14ac:dyDescent="0.25">
      <c r="A4" s="420" t="s">
        <v>20</v>
      </c>
      <c r="B4" s="420"/>
      <c r="C4" s="420"/>
      <c r="D4" s="153" t="s">
        <v>25</v>
      </c>
      <c r="E4" s="153" t="s">
        <v>25</v>
      </c>
      <c r="F4" s="153" t="s">
        <v>25</v>
      </c>
      <c r="G4" s="153" t="s">
        <v>25</v>
      </c>
      <c r="H4" s="153" t="s">
        <v>25</v>
      </c>
      <c r="I4" s="153" t="s">
        <v>25</v>
      </c>
      <c r="J4" s="153" t="s">
        <v>25</v>
      </c>
      <c r="K4" s="153" t="s">
        <v>25</v>
      </c>
      <c r="L4" s="153" t="s">
        <v>25</v>
      </c>
      <c r="M4" s="415"/>
    </row>
    <row r="5" spans="1:13" s="18" customFormat="1" ht="27.75" hidden="1" customHeight="1" x14ac:dyDescent="0.25">
      <c r="A5" s="99">
        <v>1</v>
      </c>
      <c r="B5" s="100" t="s">
        <v>26</v>
      </c>
      <c r="C5" s="99" t="s">
        <v>27</v>
      </c>
      <c r="D5" s="212"/>
      <c r="E5" s="211"/>
      <c r="F5" s="211"/>
      <c r="G5" s="224"/>
      <c r="H5" s="224"/>
      <c r="I5" s="224"/>
      <c r="J5" s="224"/>
      <c r="K5" s="224"/>
      <c r="L5" s="224"/>
      <c r="M5" s="228">
        <f>+SUM(D5:L5)</f>
        <v>0</v>
      </c>
    </row>
    <row r="6" spans="1:13" s="18" customFormat="1" ht="24" hidden="1" x14ac:dyDescent="0.25">
      <c r="A6" s="99">
        <v>2</v>
      </c>
      <c r="B6" s="103" t="s">
        <v>28</v>
      </c>
      <c r="C6" s="99" t="s">
        <v>27</v>
      </c>
      <c r="D6" s="211"/>
      <c r="E6" s="211"/>
      <c r="F6" s="211"/>
      <c r="G6" s="224"/>
      <c r="H6" s="224"/>
      <c r="I6" s="224"/>
      <c r="J6" s="224"/>
      <c r="K6" s="224"/>
      <c r="L6" s="224"/>
      <c r="M6" s="228">
        <f t="shared" ref="M6:M13" si="0">+SUM(D6:L6)</f>
        <v>0</v>
      </c>
    </row>
    <row r="7" spans="1:13" s="18" customFormat="1" ht="18" hidden="1" customHeight="1" x14ac:dyDescent="0.25">
      <c r="A7" s="99">
        <v>3</v>
      </c>
      <c r="B7" s="100" t="s">
        <v>29</v>
      </c>
      <c r="C7" s="99" t="s">
        <v>27</v>
      </c>
      <c r="D7" s="209"/>
      <c r="E7" s="209"/>
      <c r="F7" s="209"/>
      <c r="G7" s="224"/>
      <c r="H7" s="224"/>
      <c r="I7" s="224"/>
      <c r="J7" s="224"/>
      <c r="K7" s="224"/>
      <c r="L7" s="224"/>
      <c r="M7" s="228">
        <f t="shared" si="0"/>
        <v>0</v>
      </c>
    </row>
    <row r="8" spans="1:13" s="18" customFormat="1" ht="12.75" hidden="1" x14ac:dyDescent="0.25">
      <c r="A8" s="99">
        <v>4</v>
      </c>
      <c r="B8" s="100" t="s">
        <v>30</v>
      </c>
      <c r="C8" s="99" t="s">
        <v>27</v>
      </c>
      <c r="D8" s="209"/>
      <c r="E8" s="209"/>
      <c r="F8" s="209"/>
      <c r="G8" s="224"/>
      <c r="H8" s="224"/>
      <c r="I8" s="224"/>
      <c r="J8" s="224"/>
      <c r="K8" s="224"/>
      <c r="L8" s="224"/>
      <c r="M8" s="228">
        <f t="shared" si="0"/>
        <v>0</v>
      </c>
    </row>
    <row r="9" spans="1:13" s="18" customFormat="1" ht="12.75" hidden="1" x14ac:dyDescent="0.25">
      <c r="A9" s="99">
        <v>5</v>
      </c>
      <c r="B9" s="100" t="s">
        <v>31</v>
      </c>
      <c r="C9" s="99" t="s">
        <v>27</v>
      </c>
      <c r="D9" s="209"/>
      <c r="E9" s="209"/>
      <c r="F9" s="209"/>
      <c r="G9" s="224"/>
      <c r="H9" s="224"/>
      <c r="I9" s="224"/>
      <c r="J9" s="224"/>
      <c r="K9" s="224"/>
      <c r="L9" s="224"/>
      <c r="M9" s="228">
        <f t="shared" si="0"/>
        <v>0</v>
      </c>
    </row>
    <row r="10" spans="1:13" s="18" customFormat="1" ht="12.75" hidden="1" x14ac:dyDescent="0.25">
      <c r="A10" s="99">
        <v>6</v>
      </c>
      <c r="B10" s="100" t="s">
        <v>32</v>
      </c>
      <c r="C10" s="99" t="s">
        <v>33</v>
      </c>
      <c r="D10" s="209"/>
      <c r="E10" s="209"/>
      <c r="F10" s="209"/>
      <c r="G10" s="224"/>
      <c r="H10" s="224"/>
      <c r="I10" s="224"/>
      <c r="J10" s="224"/>
      <c r="K10" s="224"/>
      <c r="L10" s="224"/>
      <c r="M10" s="228">
        <f t="shared" si="0"/>
        <v>0</v>
      </c>
    </row>
    <row r="11" spans="1:13" s="18" customFormat="1" ht="12.75" hidden="1" x14ac:dyDescent="0.25">
      <c r="A11" s="99">
        <v>7</v>
      </c>
      <c r="B11" s="100" t="s">
        <v>34</v>
      </c>
      <c r="C11" s="99" t="s">
        <v>33</v>
      </c>
      <c r="D11" s="209"/>
      <c r="E11" s="209"/>
      <c r="F11" s="209"/>
      <c r="G11" s="224"/>
      <c r="H11" s="224"/>
      <c r="I11" s="224"/>
      <c r="J11" s="224"/>
      <c r="K11" s="224"/>
      <c r="L11" s="224"/>
      <c r="M11" s="228">
        <f t="shared" si="0"/>
        <v>0</v>
      </c>
    </row>
    <row r="12" spans="1:13" s="18" customFormat="1" ht="12.75" hidden="1" x14ac:dyDescent="0.25">
      <c r="A12" s="95"/>
      <c r="B12" s="105"/>
      <c r="C12" s="99" t="s">
        <v>35</v>
      </c>
      <c r="D12" s="168">
        <f t="shared" ref="D12:L12" si="1">+(D5*314)+(D6*314)+(D7*275)+(D8*312)+(D9*314)+(D10*55)+(D11*132)</f>
        <v>0</v>
      </c>
      <c r="E12" s="168">
        <f t="shared" si="1"/>
        <v>0</v>
      </c>
      <c r="F12" s="168">
        <f t="shared" si="1"/>
        <v>0</v>
      </c>
      <c r="G12" s="168">
        <f t="shared" si="1"/>
        <v>0</v>
      </c>
      <c r="H12" s="168">
        <f t="shared" si="1"/>
        <v>0</v>
      </c>
      <c r="I12" s="168">
        <f t="shared" si="1"/>
        <v>0</v>
      </c>
      <c r="J12" s="168">
        <f t="shared" si="1"/>
        <v>0</v>
      </c>
      <c r="K12" s="168">
        <f t="shared" si="1"/>
        <v>0</v>
      </c>
      <c r="L12" s="168">
        <f t="shared" si="1"/>
        <v>0</v>
      </c>
      <c r="M12" s="228">
        <f t="shared" si="0"/>
        <v>0</v>
      </c>
    </row>
    <row r="13" spans="1:13" s="18" customFormat="1" ht="48" hidden="1" x14ac:dyDescent="0.25">
      <c r="A13" s="95"/>
      <c r="B13" s="105"/>
      <c r="C13" s="99" t="s">
        <v>36</v>
      </c>
      <c r="D13" s="168">
        <f t="shared" ref="D13:L13" si="2">+(D12*3)*1.3</f>
        <v>0</v>
      </c>
      <c r="E13" s="168">
        <f t="shared" si="2"/>
        <v>0</v>
      </c>
      <c r="F13" s="168">
        <f t="shared" si="2"/>
        <v>0</v>
      </c>
      <c r="G13" s="168">
        <f t="shared" si="2"/>
        <v>0</v>
      </c>
      <c r="H13" s="168">
        <f t="shared" si="2"/>
        <v>0</v>
      </c>
      <c r="I13" s="168">
        <f t="shared" si="2"/>
        <v>0</v>
      </c>
      <c r="J13" s="168">
        <f t="shared" si="2"/>
        <v>0</v>
      </c>
      <c r="K13" s="168">
        <f t="shared" si="2"/>
        <v>0</v>
      </c>
      <c r="L13" s="168">
        <f t="shared" si="2"/>
        <v>0</v>
      </c>
      <c r="M13" s="228">
        <f t="shared" si="0"/>
        <v>0</v>
      </c>
    </row>
    <row r="14" spans="1:13" s="18" customFormat="1" ht="12.75" hidden="1" x14ac:dyDescent="0.25">
      <c r="A14" s="95"/>
      <c r="B14" s="105"/>
      <c r="C14" s="95"/>
      <c r="D14" s="213"/>
      <c r="E14" s="213"/>
      <c r="F14" s="213"/>
      <c r="M14" s="226"/>
    </row>
    <row r="15" spans="1:13" s="18" customFormat="1" ht="12.75" hidden="1" x14ac:dyDescent="0.25">
      <c r="A15" s="391" t="s">
        <v>37</v>
      </c>
      <c r="B15" s="391" t="s">
        <v>1</v>
      </c>
      <c r="C15" s="392" t="s">
        <v>13</v>
      </c>
      <c r="D15" s="416" t="s">
        <v>14</v>
      </c>
      <c r="E15" s="417"/>
      <c r="F15" s="417"/>
      <c r="G15" s="417"/>
      <c r="H15" s="417"/>
      <c r="I15" s="417"/>
      <c r="J15" s="417"/>
      <c r="K15" s="417"/>
      <c r="L15" s="418"/>
      <c r="M15" s="413" t="s">
        <v>15</v>
      </c>
    </row>
    <row r="16" spans="1:13" ht="47.25" hidden="1" customHeight="1" x14ac:dyDescent="0.2">
      <c r="A16" s="391"/>
      <c r="B16" s="391"/>
      <c r="C16" s="392"/>
      <c r="D16" s="220"/>
      <c r="E16" s="220"/>
      <c r="F16" s="220"/>
      <c r="G16" s="220"/>
      <c r="H16" s="220"/>
      <c r="I16" s="220"/>
      <c r="J16" s="220"/>
      <c r="K16" s="220"/>
      <c r="L16" s="220"/>
      <c r="M16" s="414"/>
    </row>
    <row r="17" spans="1:13" ht="14.25" hidden="1" customHeight="1" x14ac:dyDescent="0.2">
      <c r="A17" s="391" t="s">
        <v>20</v>
      </c>
      <c r="B17" s="391"/>
      <c r="C17" s="391"/>
      <c r="D17" s="220" t="s">
        <v>25</v>
      </c>
      <c r="E17" s="220" t="s">
        <v>25</v>
      </c>
      <c r="F17" s="220" t="s">
        <v>25</v>
      </c>
      <c r="G17" s="220" t="s">
        <v>25</v>
      </c>
      <c r="H17" s="220" t="s">
        <v>25</v>
      </c>
      <c r="I17" s="220" t="s">
        <v>25</v>
      </c>
      <c r="J17" s="220" t="s">
        <v>25</v>
      </c>
      <c r="K17" s="220" t="s">
        <v>25</v>
      </c>
      <c r="L17" s="220" t="s">
        <v>25</v>
      </c>
      <c r="M17" s="415"/>
    </row>
    <row r="18" spans="1:13" ht="30" hidden="1" customHeight="1" x14ac:dyDescent="0.2">
      <c r="A18" s="154">
        <v>8</v>
      </c>
      <c r="B18" s="155" t="s">
        <v>38</v>
      </c>
      <c r="C18" s="154" t="s">
        <v>27</v>
      </c>
      <c r="D18" s="154"/>
      <c r="E18" s="221"/>
      <c r="F18" s="221"/>
      <c r="G18" s="221"/>
      <c r="H18" s="221"/>
      <c r="I18" s="221"/>
      <c r="J18" s="221"/>
      <c r="K18" s="221"/>
      <c r="L18" s="221"/>
      <c r="M18" s="227">
        <f>+SUM(D18:L18)</f>
        <v>0</v>
      </c>
    </row>
    <row r="19" spans="1:13" ht="14.25" hidden="1" customHeight="1" x14ac:dyDescent="0.2">
      <c r="A19" s="148"/>
      <c r="B19" s="149"/>
      <c r="C19" s="99" t="s">
        <v>35</v>
      </c>
      <c r="D19" s="168">
        <f>+D18*116</f>
        <v>0</v>
      </c>
      <c r="E19" s="168">
        <f t="shared" ref="E19:L19" si="3">+E18*116</f>
        <v>0</v>
      </c>
      <c r="F19" s="168">
        <f t="shared" si="3"/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 t="shared" si="3"/>
        <v>0</v>
      </c>
      <c r="K19" s="168">
        <f t="shared" si="3"/>
        <v>0</v>
      </c>
      <c r="L19" s="168">
        <f t="shared" si="3"/>
        <v>0</v>
      </c>
      <c r="M19" s="227">
        <f t="shared" ref="M19:M20" si="4">+SUM(D19:L19)</f>
        <v>0</v>
      </c>
    </row>
    <row r="20" spans="1:13" ht="48" hidden="1" x14ac:dyDescent="0.2">
      <c r="A20" s="148"/>
      <c r="B20" s="149"/>
      <c r="C20" s="99" t="s">
        <v>36</v>
      </c>
      <c r="D20" s="168">
        <f>+(D19*3)*1.3</f>
        <v>0</v>
      </c>
      <c r="E20" s="168">
        <f t="shared" ref="E20:L20" si="5">+(E19*3)*1.3</f>
        <v>0</v>
      </c>
      <c r="F20" s="168">
        <f t="shared" si="5"/>
        <v>0</v>
      </c>
      <c r="G20" s="168">
        <f t="shared" si="5"/>
        <v>0</v>
      </c>
      <c r="H20" s="168">
        <f t="shared" si="5"/>
        <v>0</v>
      </c>
      <c r="I20" s="168">
        <f t="shared" si="5"/>
        <v>0</v>
      </c>
      <c r="J20" s="168">
        <f t="shared" si="5"/>
        <v>0</v>
      </c>
      <c r="K20" s="168">
        <f t="shared" si="5"/>
        <v>0</v>
      </c>
      <c r="L20" s="168">
        <f t="shared" si="5"/>
        <v>0</v>
      </c>
      <c r="M20" s="227">
        <f t="shared" si="4"/>
        <v>0</v>
      </c>
    </row>
    <row r="21" spans="1:13" hidden="1" x14ac:dyDescent="0.2"/>
    <row r="22" spans="1:13" ht="14.25" hidden="1" customHeight="1" x14ac:dyDescent="0.2">
      <c r="A22" s="391" t="s">
        <v>39</v>
      </c>
      <c r="B22" s="391" t="s">
        <v>2</v>
      </c>
      <c r="C22" s="392" t="s">
        <v>13</v>
      </c>
      <c r="D22" s="416" t="s">
        <v>14</v>
      </c>
      <c r="E22" s="417"/>
      <c r="F22" s="417"/>
      <c r="G22" s="417"/>
      <c r="H22" s="417"/>
      <c r="I22" s="417"/>
      <c r="J22" s="417"/>
      <c r="K22" s="417"/>
      <c r="L22" s="418"/>
      <c r="M22" s="413" t="s">
        <v>15</v>
      </c>
    </row>
    <row r="23" spans="1:13" ht="42" hidden="1" customHeight="1" x14ac:dyDescent="0.2">
      <c r="A23" s="391"/>
      <c r="B23" s="391"/>
      <c r="C23" s="392"/>
      <c r="D23" s="220"/>
      <c r="E23" s="220"/>
      <c r="F23" s="220"/>
      <c r="G23" s="220"/>
      <c r="H23" s="220"/>
      <c r="I23" s="220"/>
      <c r="J23" s="220"/>
      <c r="K23" s="220"/>
      <c r="L23" s="220"/>
      <c r="M23" s="414"/>
    </row>
    <row r="24" spans="1:13" ht="14.25" hidden="1" customHeight="1" x14ac:dyDescent="0.2">
      <c r="A24" s="391" t="s">
        <v>20</v>
      </c>
      <c r="B24" s="391"/>
      <c r="C24" s="391"/>
      <c r="D24" s="220" t="s">
        <v>25</v>
      </c>
      <c r="E24" s="220" t="s">
        <v>25</v>
      </c>
      <c r="F24" s="220" t="s">
        <v>25</v>
      </c>
      <c r="G24" s="220" t="s">
        <v>25</v>
      </c>
      <c r="H24" s="220" t="s">
        <v>25</v>
      </c>
      <c r="I24" s="220" t="s">
        <v>25</v>
      </c>
      <c r="J24" s="220" t="s">
        <v>25</v>
      </c>
      <c r="K24" s="220" t="s">
        <v>25</v>
      </c>
      <c r="L24" s="220" t="s">
        <v>25</v>
      </c>
      <c r="M24" s="415"/>
    </row>
    <row r="25" spans="1:13" ht="14.25" hidden="1" customHeight="1" x14ac:dyDescent="0.2">
      <c r="A25" s="154">
        <v>9</v>
      </c>
      <c r="B25" s="155" t="s">
        <v>46</v>
      </c>
      <c r="C25" s="154" t="s">
        <v>47</v>
      </c>
      <c r="D25" s="219"/>
      <c r="E25" s="219"/>
      <c r="F25" s="219"/>
      <c r="G25" s="219"/>
      <c r="H25" s="219"/>
      <c r="I25" s="219"/>
      <c r="J25" s="219"/>
      <c r="K25" s="219"/>
      <c r="L25" s="209"/>
      <c r="M25" s="229">
        <f>+SUM(D25:L25)</f>
        <v>0</v>
      </c>
    </row>
    <row r="26" spans="1:13" ht="14.25" hidden="1" customHeight="1" x14ac:dyDescent="0.2">
      <c r="A26" s="154">
        <v>10</v>
      </c>
      <c r="B26" s="155" t="s">
        <v>48</v>
      </c>
      <c r="C26" s="154" t="s">
        <v>47</v>
      </c>
      <c r="D26" s="219"/>
      <c r="E26" s="219"/>
      <c r="F26" s="219"/>
      <c r="G26" s="219"/>
      <c r="H26" s="219"/>
      <c r="I26" s="219"/>
      <c r="J26" s="219"/>
      <c r="K26" s="219"/>
      <c r="L26" s="209"/>
      <c r="M26" s="229">
        <f t="shared" ref="M26:M29" si="6">+SUM(D26:L26)</f>
        <v>0</v>
      </c>
    </row>
    <row r="27" spans="1:13" ht="14.25" hidden="1" customHeight="1" x14ac:dyDescent="0.2">
      <c r="A27" s="154">
        <v>11</v>
      </c>
      <c r="B27" s="218" t="s">
        <v>49</v>
      </c>
      <c r="C27" s="154" t="s">
        <v>47</v>
      </c>
      <c r="D27" s="219"/>
      <c r="E27" s="219"/>
      <c r="F27" s="219"/>
      <c r="G27" s="219"/>
      <c r="H27" s="219"/>
      <c r="I27" s="219"/>
      <c r="J27" s="219"/>
      <c r="K27" s="219"/>
      <c r="L27" s="209"/>
      <c r="M27" s="229">
        <f t="shared" si="6"/>
        <v>0</v>
      </c>
    </row>
    <row r="28" spans="1:13" ht="14.25" hidden="1" customHeight="1" x14ac:dyDescent="0.2">
      <c r="A28" s="148"/>
      <c r="B28" s="149"/>
      <c r="C28" s="99" t="s">
        <v>35</v>
      </c>
      <c r="D28" s="168">
        <f>+(D25*186)+(D26*28)+(D27*407)</f>
        <v>0</v>
      </c>
      <c r="E28" s="168">
        <f t="shared" ref="E28:L28" si="7">+(E25*186)+(E26*28)+(E27*407)</f>
        <v>0</v>
      </c>
      <c r="F28" s="168">
        <f t="shared" si="7"/>
        <v>0</v>
      </c>
      <c r="G28" s="168">
        <f t="shared" si="7"/>
        <v>0</v>
      </c>
      <c r="H28" s="168">
        <f t="shared" si="7"/>
        <v>0</v>
      </c>
      <c r="I28" s="168">
        <f t="shared" si="7"/>
        <v>0</v>
      </c>
      <c r="J28" s="168">
        <f t="shared" si="7"/>
        <v>0</v>
      </c>
      <c r="K28" s="168">
        <f t="shared" si="7"/>
        <v>0</v>
      </c>
      <c r="L28" s="168">
        <f t="shared" si="7"/>
        <v>0</v>
      </c>
      <c r="M28" s="229">
        <f t="shared" si="6"/>
        <v>0</v>
      </c>
    </row>
    <row r="29" spans="1:13" ht="53.25" hidden="1" customHeight="1" x14ac:dyDescent="0.2">
      <c r="A29" s="148"/>
      <c r="B29" s="149"/>
      <c r="C29" s="99" t="s">
        <v>36</v>
      </c>
      <c r="D29" s="168">
        <f>+(D28*3)*1.3</f>
        <v>0</v>
      </c>
      <c r="E29" s="168">
        <f t="shared" ref="E29:L29" si="8">+(E28*3)*1.3</f>
        <v>0</v>
      </c>
      <c r="F29" s="168">
        <f t="shared" si="8"/>
        <v>0</v>
      </c>
      <c r="G29" s="168">
        <f t="shared" si="8"/>
        <v>0</v>
      </c>
      <c r="H29" s="168">
        <f t="shared" si="8"/>
        <v>0</v>
      </c>
      <c r="I29" s="168">
        <f t="shared" si="8"/>
        <v>0</v>
      </c>
      <c r="J29" s="168">
        <f t="shared" si="8"/>
        <v>0</v>
      </c>
      <c r="K29" s="168">
        <f t="shared" si="8"/>
        <v>0</v>
      </c>
      <c r="L29" s="168">
        <f t="shared" si="8"/>
        <v>0</v>
      </c>
      <c r="M29" s="229">
        <f t="shared" si="6"/>
        <v>0</v>
      </c>
    </row>
    <row r="30" spans="1:13" hidden="1" x14ac:dyDescent="0.2"/>
    <row r="31" spans="1:13" ht="14.25" hidden="1" customHeight="1" x14ac:dyDescent="0.2">
      <c r="A31" s="391" t="s">
        <v>50</v>
      </c>
      <c r="B31" s="391" t="s">
        <v>3</v>
      </c>
      <c r="C31" s="392" t="s">
        <v>13</v>
      </c>
      <c r="D31" s="391" t="s">
        <v>14</v>
      </c>
      <c r="E31" s="391"/>
      <c r="F31" s="391"/>
      <c r="G31" s="391"/>
      <c r="H31" s="391"/>
      <c r="I31" s="391"/>
      <c r="J31" s="391"/>
      <c r="K31" s="391"/>
      <c r="L31" s="391"/>
      <c r="M31" s="413" t="s">
        <v>15</v>
      </c>
    </row>
    <row r="32" spans="1:13" ht="34.5" hidden="1" customHeight="1" x14ac:dyDescent="0.2">
      <c r="A32" s="391"/>
      <c r="B32" s="391"/>
      <c r="C32" s="392"/>
      <c r="D32" s="156"/>
      <c r="E32" s="221"/>
      <c r="F32" s="221"/>
      <c r="G32" s="221"/>
      <c r="H32" s="221"/>
      <c r="I32" s="221"/>
      <c r="J32" s="221"/>
      <c r="K32" s="221"/>
      <c r="L32" s="221"/>
      <c r="M32" s="414"/>
    </row>
    <row r="33" spans="1:13" ht="14.25" hidden="1" customHeight="1" x14ac:dyDescent="0.2">
      <c r="A33" s="391" t="s">
        <v>20</v>
      </c>
      <c r="B33" s="391"/>
      <c r="C33" s="391"/>
      <c r="D33" s="220" t="s">
        <v>25</v>
      </c>
      <c r="E33" s="220" t="s">
        <v>25</v>
      </c>
      <c r="F33" s="220" t="s">
        <v>25</v>
      </c>
      <c r="G33" s="220" t="s">
        <v>25</v>
      </c>
      <c r="H33" s="220" t="s">
        <v>25</v>
      </c>
      <c r="I33" s="220" t="s">
        <v>25</v>
      </c>
      <c r="J33" s="220" t="s">
        <v>25</v>
      </c>
      <c r="K33" s="220" t="s">
        <v>25</v>
      </c>
      <c r="L33" s="220" t="s">
        <v>25</v>
      </c>
      <c r="M33" s="415"/>
    </row>
    <row r="34" spans="1:13" ht="14.25" hidden="1" customHeight="1" x14ac:dyDescent="0.2">
      <c r="A34" s="154">
        <v>12</v>
      </c>
      <c r="B34" s="155" t="s">
        <v>53</v>
      </c>
      <c r="C34" s="154" t="s">
        <v>54</v>
      </c>
      <c r="D34" s="209"/>
      <c r="E34" s="221"/>
      <c r="F34" s="221"/>
      <c r="G34" s="221"/>
      <c r="H34" s="221"/>
      <c r="I34" s="221"/>
      <c r="J34" s="221"/>
      <c r="K34" s="221"/>
      <c r="L34" s="221"/>
      <c r="M34" s="229">
        <f>+SUM(D34:L34)</f>
        <v>0</v>
      </c>
    </row>
    <row r="35" spans="1:13" ht="14.25" hidden="1" customHeight="1" x14ac:dyDescent="0.2">
      <c r="A35" s="148"/>
      <c r="B35" s="217"/>
      <c r="C35" s="99" t="s">
        <v>35</v>
      </c>
      <c r="D35" s="168">
        <f>+D34*1.93</f>
        <v>0</v>
      </c>
      <c r="E35" s="168">
        <f t="shared" ref="E35:L35" si="9">+E34*1.93</f>
        <v>0</v>
      </c>
      <c r="F35" s="168">
        <f t="shared" si="9"/>
        <v>0</v>
      </c>
      <c r="G35" s="168">
        <f t="shared" si="9"/>
        <v>0</v>
      </c>
      <c r="H35" s="168">
        <f t="shared" si="9"/>
        <v>0</v>
      </c>
      <c r="I35" s="168">
        <f t="shared" si="9"/>
        <v>0</v>
      </c>
      <c r="J35" s="168">
        <f t="shared" si="9"/>
        <v>0</v>
      </c>
      <c r="K35" s="168">
        <f t="shared" si="9"/>
        <v>0</v>
      </c>
      <c r="L35" s="168">
        <f t="shared" si="9"/>
        <v>0</v>
      </c>
      <c r="M35" s="229">
        <f t="shared" ref="M35:M36" si="10">+SUM(D35:L35)</f>
        <v>0</v>
      </c>
    </row>
    <row r="36" spans="1:13" ht="54" hidden="1" customHeight="1" x14ac:dyDescent="0.2">
      <c r="A36" s="148"/>
      <c r="B36" s="217"/>
      <c r="C36" s="99" t="s">
        <v>36</v>
      </c>
      <c r="D36" s="168">
        <f>+(D35*3)*1.3</f>
        <v>0</v>
      </c>
      <c r="E36" s="168">
        <f t="shared" ref="E36:L36" si="11">+(E35*3)*1.3</f>
        <v>0</v>
      </c>
      <c r="F36" s="168">
        <f t="shared" si="11"/>
        <v>0</v>
      </c>
      <c r="G36" s="168">
        <f t="shared" si="11"/>
        <v>0</v>
      </c>
      <c r="H36" s="168">
        <f t="shared" si="11"/>
        <v>0</v>
      </c>
      <c r="I36" s="168">
        <f t="shared" si="11"/>
        <v>0</v>
      </c>
      <c r="J36" s="168">
        <f t="shared" si="11"/>
        <v>0</v>
      </c>
      <c r="K36" s="168">
        <f t="shared" si="11"/>
        <v>0</v>
      </c>
      <c r="L36" s="168">
        <f t="shared" si="11"/>
        <v>0</v>
      </c>
      <c r="M36" s="229">
        <f t="shared" si="10"/>
        <v>0</v>
      </c>
    </row>
    <row r="37" spans="1:13" hidden="1" x14ac:dyDescent="0.2"/>
    <row r="38" spans="1:13" ht="14.25" hidden="1" customHeight="1" x14ac:dyDescent="0.2">
      <c r="A38" s="391" t="s">
        <v>55</v>
      </c>
      <c r="B38" s="391" t="s">
        <v>56</v>
      </c>
      <c r="C38" s="411" t="s">
        <v>13</v>
      </c>
      <c r="D38" s="416" t="s">
        <v>14</v>
      </c>
      <c r="E38" s="417"/>
      <c r="F38" s="417"/>
      <c r="G38" s="417"/>
      <c r="H38" s="417"/>
      <c r="I38" s="417"/>
      <c r="J38" s="417"/>
      <c r="K38" s="417"/>
      <c r="L38" s="418"/>
      <c r="M38" s="413" t="s">
        <v>15</v>
      </c>
    </row>
    <row r="39" spans="1:13" ht="33.75" hidden="1" customHeight="1" x14ac:dyDescent="0.2">
      <c r="A39" s="391"/>
      <c r="B39" s="391"/>
      <c r="C39" s="412"/>
      <c r="D39" s="156"/>
      <c r="E39" s="156"/>
      <c r="F39" s="156"/>
      <c r="G39" s="156"/>
      <c r="H39" s="156"/>
      <c r="I39" s="156"/>
      <c r="J39" s="221"/>
      <c r="K39" s="221"/>
      <c r="L39" s="221"/>
      <c r="M39" s="414"/>
    </row>
    <row r="40" spans="1:13" hidden="1" x14ac:dyDescent="0.2">
      <c r="A40" s="416" t="s">
        <v>20</v>
      </c>
      <c r="B40" s="417"/>
      <c r="C40" s="418"/>
      <c r="D40" s="220" t="s">
        <v>25</v>
      </c>
      <c r="E40" s="220" t="s">
        <v>25</v>
      </c>
      <c r="F40" s="220" t="s">
        <v>25</v>
      </c>
      <c r="G40" s="220" t="s">
        <v>25</v>
      </c>
      <c r="H40" s="220" t="s">
        <v>25</v>
      </c>
      <c r="I40" s="220" t="s">
        <v>25</v>
      </c>
      <c r="J40" s="220" t="s">
        <v>25</v>
      </c>
      <c r="K40" s="220" t="s">
        <v>25</v>
      </c>
      <c r="L40" s="220" t="s">
        <v>25</v>
      </c>
      <c r="M40" s="415"/>
    </row>
    <row r="41" spans="1:13" ht="14.25" hidden="1" customHeight="1" x14ac:dyDescent="0.2">
      <c r="A41" s="154">
        <v>13</v>
      </c>
      <c r="B41" s="218" t="s">
        <v>5</v>
      </c>
      <c r="C41" s="154" t="s">
        <v>33</v>
      </c>
      <c r="D41" s="219"/>
      <c r="E41" s="219"/>
      <c r="F41" s="219"/>
      <c r="G41" s="219"/>
      <c r="H41" s="219"/>
      <c r="I41" s="219"/>
      <c r="J41" s="221"/>
      <c r="K41" s="221"/>
      <c r="L41" s="221"/>
      <c r="M41" s="229">
        <f>+SUM(D41:L41)</f>
        <v>0</v>
      </c>
    </row>
    <row r="42" spans="1:13" ht="14.25" hidden="1" customHeight="1" x14ac:dyDescent="0.2">
      <c r="A42" s="148"/>
      <c r="B42" s="217"/>
      <c r="C42" s="154" t="s">
        <v>35</v>
      </c>
      <c r="D42" s="153">
        <f>+D41*1.57</f>
        <v>0</v>
      </c>
      <c r="E42" s="153">
        <f t="shared" ref="E42:I42" si="12">+E41*1.57</f>
        <v>0</v>
      </c>
      <c r="F42" s="153">
        <f t="shared" si="12"/>
        <v>0</v>
      </c>
      <c r="G42" s="153">
        <f t="shared" si="12"/>
        <v>0</v>
      </c>
      <c r="H42" s="153">
        <f t="shared" si="12"/>
        <v>0</v>
      </c>
      <c r="I42" s="153">
        <f t="shared" si="12"/>
        <v>0</v>
      </c>
      <c r="J42" s="221"/>
      <c r="K42" s="221"/>
      <c r="L42" s="221"/>
      <c r="M42" s="229">
        <f t="shared" ref="M42:M43" si="13">+SUM(D42:L42)</f>
        <v>0</v>
      </c>
    </row>
    <row r="43" spans="1:13" ht="51" hidden="1" customHeight="1" x14ac:dyDescent="0.2">
      <c r="A43" s="148"/>
      <c r="B43" s="217"/>
      <c r="C43" s="154" t="s">
        <v>36</v>
      </c>
      <c r="D43" s="153">
        <f>+(D42*3)*1.3</f>
        <v>0</v>
      </c>
      <c r="E43" s="153">
        <f t="shared" ref="E43:I43" si="14">+(E42*3)*1.3</f>
        <v>0</v>
      </c>
      <c r="F43" s="153">
        <f t="shared" si="14"/>
        <v>0</v>
      </c>
      <c r="G43" s="153">
        <f t="shared" si="14"/>
        <v>0</v>
      </c>
      <c r="H43" s="153">
        <f t="shared" si="14"/>
        <v>0</v>
      </c>
      <c r="I43" s="153">
        <f t="shared" si="14"/>
        <v>0</v>
      </c>
      <c r="J43" s="221"/>
      <c r="K43" s="221"/>
      <c r="L43" s="221"/>
      <c r="M43" s="229">
        <f t="shared" si="13"/>
        <v>0</v>
      </c>
    </row>
    <row r="44" spans="1:13" hidden="1" x14ac:dyDescent="0.2"/>
    <row r="45" spans="1:13" ht="14.25" hidden="1" customHeight="1" x14ac:dyDescent="0.2">
      <c r="A45" s="391">
        <v>6</v>
      </c>
      <c r="B45" s="391" t="s">
        <v>6</v>
      </c>
      <c r="C45" s="411" t="s">
        <v>13</v>
      </c>
      <c r="D45" s="391" t="s">
        <v>14</v>
      </c>
      <c r="E45" s="391"/>
      <c r="F45" s="391"/>
      <c r="G45" s="391"/>
      <c r="H45" s="391"/>
      <c r="I45" s="391"/>
      <c r="J45" s="391"/>
      <c r="K45" s="391"/>
      <c r="L45" s="391"/>
      <c r="M45" s="413" t="s">
        <v>15</v>
      </c>
    </row>
    <row r="46" spans="1:13" ht="42" hidden="1" customHeight="1" x14ac:dyDescent="0.2">
      <c r="A46" s="391"/>
      <c r="B46" s="391"/>
      <c r="C46" s="412"/>
      <c r="D46" s="156"/>
      <c r="E46" s="221"/>
      <c r="F46" s="221"/>
      <c r="G46" s="221"/>
      <c r="H46" s="221"/>
      <c r="I46" s="221"/>
      <c r="J46" s="221"/>
      <c r="K46" s="221"/>
      <c r="L46" s="221"/>
      <c r="M46" s="414"/>
    </row>
    <row r="47" spans="1:13" ht="14.25" hidden="1" customHeight="1" x14ac:dyDescent="0.2">
      <c r="A47" s="416" t="s">
        <v>20</v>
      </c>
      <c r="B47" s="417"/>
      <c r="C47" s="418"/>
      <c r="D47" s="220" t="s">
        <v>25</v>
      </c>
      <c r="E47" s="220" t="s">
        <v>25</v>
      </c>
      <c r="F47" s="220" t="s">
        <v>25</v>
      </c>
      <c r="G47" s="220" t="s">
        <v>25</v>
      </c>
      <c r="H47" s="220" t="s">
        <v>25</v>
      </c>
      <c r="I47" s="220" t="s">
        <v>25</v>
      </c>
      <c r="J47" s="220" t="s">
        <v>25</v>
      </c>
      <c r="K47" s="220" t="s">
        <v>25</v>
      </c>
      <c r="L47" s="220" t="s">
        <v>25</v>
      </c>
      <c r="M47" s="415"/>
    </row>
    <row r="48" spans="1:13" ht="24.75" hidden="1" customHeight="1" x14ac:dyDescent="0.2">
      <c r="A48" s="154">
        <v>14</v>
      </c>
      <c r="B48" s="215" t="s">
        <v>57</v>
      </c>
      <c r="C48" s="154" t="s">
        <v>58</v>
      </c>
      <c r="D48" s="216"/>
      <c r="E48" s="221"/>
      <c r="F48" s="221"/>
      <c r="G48" s="221"/>
      <c r="H48" s="221"/>
      <c r="I48" s="221"/>
      <c r="J48" s="221"/>
      <c r="K48" s="221"/>
      <c r="L48" s="221"/>
      <c r="M48" s="230">
        <f>+SUM(D48:L48)</f>
        <v>0</v>
      </c>
    </row>
    <row r="49" spans="1:13" ht="24.75" hidden="1" customHeight="1" x14ac:dyDescent="0.2">
      <c r="A49" s="154">
        <v>15</v>
      </c>
      <c r="B49" s="215" t="s">
        <v>59</v>
      </c>
      <c r="C49" s="154" t="s">
        <v>58</v>
      </c>
      <c r="D49" s="222"/>
      <c r="E49" s="221"/>
      <c r="F49" s="221"/>
      <c r="G49" s="221"/>
      <c r="H49" s="221"/>
      <c r="I49" s="221"/>
      <c r="J49" s="221"/>
      <c r="K49" s="221"/>
      <c r="L49" s="221"/>
      <c r="M49" s="230">
        <f t="shared" ref="M49:M52" si="15">+SUM(D49:L49)</f>
        <v>0</v>
      </c>
    </row>
    <row r="50" spans="1:13" ht="24.75" hidden="1" customHeight="1" x14ac:dyDescent="0.2">
      <c r="A50" s="154">
        <v>16</v>
      </c>
      <c r="B50" s="215" t="s">
        <v>60</v>
      </c>
      <c r="C50" s="154" t="s">
        <v>58</v>
      </c>
      <c r="D50" s="216"/>
      <c r="E50" s="221"/>
      <c r="F50" s="221"/>
      <c r="G50" s="221"/>
      <c r="H50" s="221"/>
      <c r="I50" s="221"/>
      <c r="J50" s="221"/>
      <c r="K50" s="221"/>
      <c r="L50" s="221"/>
      <c r="M50" s="230">
        <f t="shared" si="15"/>
        <v>0</v>
      </c>
    </row>
    <row r="51" spans="1:13" ht="14.25" hidden="1" customHeight="1" x14ac:dyDescent="0.2">
      <c r="A51" s="148"/>
      <c r="B51" s="217"/>
      <c r="C51" s="154" t="s">
        <v>35</v>
      </c>
      <c r="D51" s="153">
        <f>(D48*2.14)+(D49*1.36)+(D50*0.84)</f>
        <v>0</v>
      </c>
      <c r="E51" s="153">
        <f t="shared" ref="E51:L51" si="16">(E48*2.14)+(E49*1.36)+(E50*0.84)</f>
        <v>0</v>
      </c>
      <c r="F51" s="153">
        <f t="shared" si="16"/>
        <v>0</v>
      </c>
      <c r="G51" s="153">
        <f t="shared" si="16"/>
        <v>0</v>
      </c>
      <c r="H51" s="153">
        <f t="shared" si="16"/>
        <v>0</v>
      </c>
      <c r="I51" s="153">
        <f t="shared" si="16"/>
        <v>0</v>
      </c>
      <c r="J51" s="153">
        <f t="shared" si="16"/>
        <v>0</v>
      </c>
      <c r="K51" s="153">
        <f t="shared" si="16"/>
        <v>0</v>
      </c>
      <c r="L51" s="153">
        <f t="shared" si="16"/>
        <v>0</v>
      </c>
      <c r="M51" s="230">
        <f t="shared" si="15"/>
        <v>0</v>
      </c>
    </row>
    <row r="52" spans="1:13" ht="51.75" hidden="1" customHeight="1" x14ac:dyDescent="0.2">
      <c r="A52" s="148"/>
      <c r="B52" s="217"/>
      <c r="C52" s="154" t="s">
        <v>36</v>
      </c>
      <c r="D52" s="153">
        <f>+(D51*3)*1.3</f>
        <v>0</v>
      </c>
      <c r="E52" s="153">
        <f t="shared" ref="E52:L52" si="17">+(E51*3)*1.3</f>
        <v>0</v>
      </c>
      <c r="F52" s="153">
        <f t="shared" si="17"/>
        <v>0</v>
      </c>
      <c r="G52" s="153">
        <f t="shared" si="17"/>
        <v>0</v>
      </c>
      <c r="H52" s="153">
        <f t="shared" si="17"/>
        <v>0</v>
      </c>
      <c r="I52" s="153">
        <f t="shared" si="17"/>
        <v>0</v>
      </c>
      <c r="J52" s="153">
        <f t="shared" si="17"/>
        <v>0</v>
      </c>
      <c r="K52" s="153">
        <f t="shared" si="17"/>
        <v>0</v>
      </c>
      <c r="L52" s="153">
        <f t="shared" si="17"/>
        <v>0</v>
      </c>
      <c r="M52" s="230">
        <f t="shared" si="15"/>
        <v>0</v>
      </c>
    </row>
    <row r="53" spans="1:13" hidden="1" x14ac:dyDescent="0.2"/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31C4-6E41-47E8-833A-5922DA2C0DF7}">
  <sheetPr>
    <tabColor theme="5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topLeftCell="B1" zoomScaleNormal="100" workbookViewId="0">
      <selection activeCell="B13" sqref="B13"/>
    </sheetView>
  </sheetViews>
  <sheetFormatPr defaultColWidth="9.140625" defaultRowHeight="12.75" x14ac:dyDescent="0.2"/>
  <cols>
    <col min="1" max="1" width="5.5703125" style="341" customWidth="1"/>
    <col min="2" max="2" width="107.85546875" style="341" customWidth="1"/>
    <col min="3" max="3" width="33.140625" style="311" customWidth="1"/>
    <col min="4" max="4" width="19" style="311" customWidth="1"/>
    <col min="5" max="6" width="11.7109375" style="311" customWidth="1"/>
    <col min="7" max="8" width="10.5703125" style="311" bestFit="1" customWidth="1"/>
    <col min="9" max="16384" width="9.140625" style="311"/>
  </cols>
  <sheetData>
    <row r="1" spans="1:8" x14ac:dyDescent="0.2">
      <c r="A1" s="308" t="s">
        <v>61</v>
      </c>
      <c r="B1" s="309"/>
      <c r="C1" s="309"/>
      <c r="D1" s="309"/>
      <c r="E1" s="309"/>
      <c r="F1" s="309"/>
      <c r="G1" s="310"/>
      <c r="H1" s="310"/>
    </row>
    <row r="2" spans="1:8" x14ac:dyDescent="0.2">
      <c r="A2" s="380" t="s">
        <v>39</v>
      </c>
      <c r="B2" s="380" t="s">
        <v>2</v>
      </c>
      <c r="C2" s="383" t="s">
        <v>13</v>
      </c>
      <c r="D2" s="380" t="s">
        <v>14</v>
      </c>
      <c r="E2" s="380"/>
      <c r="F2" s="380"/>
      <c r="G2" s="380"/>
      <c r="H2" s="380"/>
    </row>
    <row r="3" spans="1:8" ht="60.75" customHeight="1" x14ac:dyDescent="0.2">
      <c r="A3" s="380"/>
      <c r="B3" s="380"/>
      <c r="C3" s="383"/>
      <c r="D3" s="314" t="s">
        <v>62</v>
      </c>
      <c r="E3" s="314" t="s">
        <v>63</v>
      </c>
      <c r="F3" s="314" t="s">
        <v>64</v>
      </c>
      <c r="G3" s="314" t="s">
        <v>65</v>
      </c>
      <c r="H3" s="314" t="s">
        <v>66</v>
      </c>
    </row>
    <row r="4" spans="1:8" x14ac:dyDescent="0.2">
      <c r="A4" s="380" t="s">
        <v>20</v>
      </c>
      <c r="B4" s="380"/>
      <c r="C4" s="380"/>
      <c r="D4" s="316" t="s">
        <v>67</v>
      </c>
      <c r="E4" s="316" t="s">
        <v>68</v>
      </c>
      <c r="F4" s="316" t="s">
        <v>69</v>
      </c>
      <c r="G4" s="316" t="s">
        <v>70</v>
      </c>
      <c r="H4" s="316" t="s">
        <v>71</v>
      </c>
    </row>
    <row r="5" spans="1:8" x14ac:dyDescent="0.2">
      <c r="A5" s="329">
        <v>9</v>
      </c>
      <c r="B5" s="330" t="s">
        <v>46</v>
      </c>
      <c r="C5" s="376" t="s">
        <v>47</v>
      </c>
      <c r="D5" s="322"/>
      <c r="E5" s="320"/>
      <c r="F5" s="315"/>
      <c r="G5" s="322">
        <v>60</v>
      </c>
      <c r="H5" s="322">
        <v>90</v>
      </c>
    </row>
    <row r="6" spans="1:8" x14ac:dyDescent="0.2">
      <c r="A6" s="329">
        <v>10</v>
      </c>
      <c r="B6" s="330" t="s">
        <v>48</v>
      </c>
      <c r="C6" s="329" t="s">
        <v>47</v>
      </c>
      <c r="D6" s="322">
        <v>125</v>
      </c>
      <c r="E6" s="320">
        <v>50</v>
      </c>
      <c r="F6" s="320">
        <v>50</v>
      </c>
      <c r="G6" s="322">
        <v>130</v>
      </c>
      <c r="H6" s="322"/>
    </row>
    <row r="7" spans="1:8" x14ac:dyDescent="0.2">
      <c r="A7" s="329">
        <v>11</v>
      </c>
      <c r="B7" s="335" t="s">
        <v>49</v>
      </c>
      <c r="C7" s="329" t="s">
        <v>47</v>
      </c>
      <c r="D7" s="322">
        <v>2</v>
      </c>
      <c r="E7" s="320">
        <v>2</v>
      </c>
      <c r="F7" s="320">
        <v>2</v>
      </c>
      <c r="G7" s="322">
        <v>3</v>
      </c>
      <c r="H7" s="322">
        <v>3</v>
      </c>
    </row>
    <row r="8" spans="1:8" x14ac:dyDescent="0.2">
      <c r="A8" s="331"/>
      <c r="B8" s="332"/>
      <c r="C8" s="317" t="s">
        <v>35</v>
      </c>
      <c r="D8" s="336">
        <f t="shared" ref="D8:E8" si="0">+(D5*186)+(D6*28)+(D7*407)</f>
        <v>4314</v>
      </c>
      <c r="E8" s="336">
        <f t="shared" si="0"/>
        <v>2214</v>
      </c>
      <c r="F8" s="336">
        <f>+(F5*186)+(F6*28)+(F7*407)</f>
        <v>2214</v>
      </c>
      <c r="G8" s="336">
        <f>+(G5*186)+(G6*28)+(G7*407)</f>
        <v>16021</v>
      </c>
      <c r="H8" s="336">
        <f>+(H5*186)+(H6*28)+(H7*407)</f>
        <v>17961</v>
      </c>
    </row>
    <row r="9" spans="1:8" ht="51" x14ac:dyDescent="0.2">
      <c r="A9" s="331"/>
      <c r="B9" s="332"/>
      <c r="C9" s="317" t="s">
        <v>36</v>
      </c>
      <c r="D9" s="336">
        <f t="shared" ref="D9:H9" si="1">+(D8*3)*1.3</f>
        <v>16824.600000000002</v>
      </c>
      <c r="E9" s="336">
        <f t="shared" si="1"/>
        <v>8634.6</v>
      </c>
      <c r="F9" s="336">
        <f t="shared" si="1"/>
        <v>8634.6</v>
      </c>
      <c r="G9" s="336">
        <f t="shared" si="1"/>
        <v>62481.9</v>
      </c>
      <c r="H9" s="336">
        <f t="shared" si="1"/>
        <v>70047.900000000009</v>
      </c>
    </row>
  </sheetData>
  <mergeCells count="5">
    <mergeCell ref="A2:A3"/>
    <mergeCell ref="B2:B3"/>
    <mergeCell ref="C2:C3"/>
    <mergeCell ref="D2:H2"/>
    <mergeCell ref="A4:C4"/>
  </mergeCells>
  <phoneticPr fontId="39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B2CA-3A12-49A2-ABE0-9B54CF6631D3}">
  <sheetPr>
    <tabColor theme="5" tint="0.3999755851924192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5A9DA-C103-41A6-9635-480F668110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B439-EAC4-4F90-8B4F-2195D3FEDDC0}">
  <dimension ref="A1:D16"/>
  <sheetViews>
    <sheetView zoomScaleNormal="100" workbookViewId="0">
      <selection activeCell="B17" sqref="B17"/>
    </sheetView>
  </sheetViews>
  <sheetFormatPr defaultColWidth="8.85546875" defaultRowHeight="12.75" x14ac:dyDescent="0.2"/>
  <cols>
    <col min="1" max="1" width="6" style="357" customWidth="1"/>
    <col min="2" max="2" width="85.7109375" style="357" customWidth="1"/>
    <col min="3" max="3" width="32.7109375" style="357" customWidth="1"/>
    <col min="4" max="4" width="26.28515625" style="371" customWidth="1"/>
    <col min="5" max="16384" width="8.85546875" style="357"/>
  </cols>
  <sheetData>
    <row r="1" spans="1:4" x14ac:dyDescent="0.2">
      <c r="A1" s="406" t="s">
        <v>163</v>
      </c>
      <c r="B1" s="406"/>
      <c r="C1" s="406"/>
      <c r="D1" s="406"/>
    </row>
    <row r="2" spans="1:4" x14ac:dyDescent="0.2">
      <c r="A2" s="312" t="s">
        <v>11</v>
      </c>
      <c r="B2" s="312" t="s">
        <v>12</v>
      </c>
      <c r="C2" s="381" t="s">
        <v>13</v>
      </c>
      <c r="D2" s="312" t="s">
        <v>14</v>
      </c>
    </row>
    <row r="3" spans="1:4" ht="72.75" customHeight="1" x14ac:dyDescent="0.2">
      <c r="A3" s="312">
        <v>1</v>
      </c>
      <c r="B3" s="313" t="s">
        <v>0</v>
      </c>
      <c r="C3" s="381"/>
      <c r="D3" s="314" t="s">
        <v>164</v>
      </c>
    </row>
    <row r="4" spans="1:4" x14ac:dyDescent="0.2">
      <c r="A4" s="382" t="s">
        <v>20</v>
      </c>
      <c r="B4" s="382"/>
      <c r="C4" s="382"/>
      <c r="D4" s="352" t="s">
        <v>165</v>
      </c>
    </row>
    <row r="5" spans="1:4" ht="25.5" hidden="1" x14ac:dyDescent="0.2">
      <c r="A5" s="317">
        <v>1</v>
      </c>
      <c r="B5" s="318" t="s">
        <v>26</v>
      </c>
      <c r="C5" s="317" t="s">
        <v>27</v>
      </c>
      <c r="D5" s="320"/>
    </row>
    <row r="6" spans="1:4" hidden="1" x14ac:dyDescent="0.2">
      <c r="A6" s="317">
        <v>2</v>
      </c>
      <c r="B6" s="321" t="s">
        <v>28</v>
      </c>
      <c r="C6" s="317" t="s">
        <v>27</v>
      </c>
      <c r="D6" s="320"/>
    </row>
    <row r="7" spans="1:4" x14ac:dyDescent="0.2">
      <c r="A7" s="317">
        <v>3</v>
      </c>
      <c r="B7" s="318" t="s">
        <v>29</v>
      </c>
      <c r="C7" s="317" t="s">
        <v>27</v>
      </c>
      <c r="D7" s="320">
        <v>143</v>
      </c>
    </row>
    <row r="8" spans="1:4" x14ac:dyDescent="0.2">
      <c r="A8" s="317">
        <v>4</v>
      </c>
      <c r="B8" s="318" t="s">
        <v>30</v>
      </c>
      <c r="C8" s="317" t="s">
        <v>27</v>
      </c>
      <c r="D8" s="320">
        <v>16</v>
      </c>
    </row>
    <row r="9" spans="1:4" hidden="1" x14ac:dyDescent="0.2">
      <c r="A9" s="317">
        <v>5</v>
      </c>
      <c r="B9" s="318" t="s">
        <v>31</v>
      </c>
      <c r="C9" s="317" t="s">
        <v>27</v>
      </c>
      <c r="D9" s="320"/>
    </row>
    <row r="10" spans="1:4" hidden="1" x14ac:dyDescent="0.2">
      <c r="A10" s="317">
        <v>6</v>
      </c>
      <c r="B10" s="318" t="s">
        <v>32</v>
      </c>
      <c r="C10" s="317" t="s">
        <v>33</v>
      </c>
      <c r="D10" s="320"/>
    </row>
    <row r="11" spans="1:4" hidden="1" x14ac:dyDescent="0.2">
      <c r="A11" s="317">
        <v>7</v>
      </c>
      <c r="B11" s="318" t="s">
        <v>34</v>
      </c>
      <c r="C11" s="317" t="s">
        <v>33</v>
      </c>
      <c r="D11" s="320"/>
    </row>
    <row r="12" spans="1:4" x14ac:dyDescent="0.2">
      <c r="A12" s="323"/>
      <c r="B12" s="324"/>
      <c r="C12" s="317" t="s">
        <v>35</v>
      </c>
      <c r="D12" s="336">
        <f t="shared" ref="D12" si="0">(D5*314)+(D6*314)+(D7*275)+(D8*312)+(D9*314)+(D10*55)+(D11*132)</f>
        <v>44317</v>
      </c>
    </row>
    <row r="13" spans="1:4" ht="51" x14ac:dyDescent="0.2">
      <c r="A13" s="323"/>
      <c r="B13" s="324"/>
      <c r="C13" s="317" t="s">
        <v>36</v>
      </c>
      <c r="D13" s="336">
        <f>+(D12*3)*1.3</f>
        <v>172836.30000000002</v>
      </c>
    </row>
    <row r="14" spans="1:4" x14ac:dyDescent="0.2">
      <c r="A14" s="323"/>
      <c r="B14" s="324"/>
      <c r="C14" s="323"/>
      <c r="D14" s="326"/>
    </row>
    <row r="16" spans="1:4" x14ac:dyDescent="0.2">
      <c r="D16" s="372"/>
    </row>
  </sheetData>
  <mergeCells count="3">
    <mergeCell ref="A1:D1"/>
    <mergeCell ref="C2:C3"/>
    <mergeCell ref="A4:C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7F2C-7640-4B6F-8E48-43F1E40FB29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A7BE-5776-4B49-BD3F-8A702DC21B7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582F9-59BC-4AB7-B3B4-61B911BE3E3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1667-4978-408A-972A-3D05727F5AB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4515-81D2-4979-AC7E-1E523C4B38C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67F6-FBAD-4DD0-A638-45B5E61436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CA96-3896-4AF8-BAD5-692A92E2074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7681-239F-4CB4-A2AD-3105EA0AE264}">
  <dimension ref="A1:D13"/>
  <sheetViews>
    <sheetView zoomScaleNormal="100" workbookViewId="0">
      <selection activeCell="B5" sqref="B5"/>
    </sheetView>
  </sheetViews>
  <sheetFormatPr defaultColWidth="9.140625" defaultRowHeight="12.75" x14ac:dyDescent="0.2"/>
  <cols>
    <col min="1" max="1" width="6.42578125" style="341" customWidth="1"/>
    <col min="2" max="2" width="107.7109375" style="341" customWidth="1"/>
    <col min="3" max="3" width="31.28515625" style="342" customWidth="1"/>
    <col min="4" max="4" width="24.85546875" style="341" customWidth="1"/>
    <col min="5" max="5" width="9.140625" style="341" customWidth="1"/>
    <col min="6" max="16384" width="9.140625" style="341"/>
  </cols>
  <sheetData>
    <row r="1" spans="1:4" x14ac:dyDescent="0.2">
      <c r="A1" s="308" t="s">
        <v>72</v>
      </c>
      <c r="B1" s="309"/>
      <c r="C1" s="309"/>
      <c r="D1" s="309"/>
    </row>
    <row r="2" spans="1:4" ht="25.5" x14ac:dyDescent="0.2">
      <c r="A2" s="312" t="s">
        <v>11</v>
      </c>
      <c r="B2" s="312" t="s">
        <v>12</v>
      </c>
      <c r="C2" s="381" t="s">
        <v>13</v>
      </c>
      <c r="D2" s="312" t="s">
        <v>14</v>
      </c>
    </row>
    <row r="3" spans="1:4" ht="63" customHeight="1" x14ac:dyDescent="0.2">
      <c r="A3" s="312">
        <v>1</v>
      </c>
      <c r="B3" s="313" t="s">
        <v>0</v>
      </c>
      <c r="C3" s="381"/>
      <c r="D3" s="314" t="s">
        <v>73</v>
      </c>
    </row>
    <row r="4" spans="1:4" x14ac:dyDescent="0.2">
      <c r="A4" s="382" t="s">
        <v>20</v>
      </c>
      <c r="B4" s="382"/>
      <c r="C4" s="382"/>
      <c r="D4" s="316" t="s">
        <v>74</v>
      </c>
    </row>
    <row r="5" spans="1:4" x14ac:dyDescent="0.2">
      <c r="A5" s="317">
        <v>1</v>
      </c>
      <c r="B5" s="318" t="s">
        <v>26</v>
      </c>
      <c r="C5" s="317" t="s">
        <v>27</v>
      </c>
      <c r="D5" s="322">
        <v>3</v>
      </c>
    </row>
    <row r="6" spans="1:4" hidden="1" x14ac:dyDescent="0.2">
      <c r="A6" s="317">
        <v>2</v>
      </c>
      <c r="B6" s="321" t="s">
        <v>28</v>
      </c>
      <c r="C6" s="317" t="s">
        <v>27</v>
      </c>
      <c r="D6" s="320">
        <v>0</v>
      </c>
    </row>
    <row r="7" spans="1:4" hidden="1" x14ac:dyDescent="0.2">
      <c r="A7" s="317">
        <v>3</v>
      </c>
      <c r="B7" s="318" t="s">
        <v>29</v>
      </c>
      <c r="C7" s="317" t="s">
        <v>27</v>
      </c>
      <c r="D7" s="322">
        <v>0</v>
      </c>
    </row>
    <row r="8" spans="1:4" x14ac:dyDescent="0.2">
      <c r="A8" s="317">
        <v>4</v>
      </c>
      <c r="B8" s="318" t="s">
        <v>30</v>
      </c>
      <c r="C8" s="317" t="s">
        <v>27</v>
      </c>
      <c r="D8" s="322">
        <v>20</v>
      </c>
    </row>
    <row r="9" spans="1:4" hidden="1" x14ac:dyDescent="0.2">
      <c r="A9" s="317">
        <v>5</v>
      </c>
      <c r="B9" s="318" t="s">
        <v>31</v>
      </c>
      <c r="C9" s="317" t="s">
        <v>27</v>
      </c>
      <c r="D9" s="322"/>
    </row>
    <row r="10" spans="1:4" hidden="1" x14ac:dyDescent="0.2">
      <c r="A10" s="317">
        <v>6</v>
      </c>
      <c r="B10" s="318" t="s">
        <v>32</v>
      </c>
      <c r="C10" s="317" t="s">
        <v>33</v>
      </c>
      <c r="D10" s="322"/>
    </row>
    <row r="11" spans="1:4" hidden="1" x14ac:dyDescent="0.2">
      <c r="A11" s="317">
        <v>7</v>
      </c>
      <c r="B11" s="318" t="s">
        <v>34</v>
      </c>
      <c r="C11" s="317" t="s">
        <v>33</v>
      </c>
      <c r="D11" s="322"/>
    </row>
    <row r="12" spans="1:4" x14ac:dyDescent="0.2">
      <c r="A12" s="323"/>
      <c r="B12" s="324"/>
      <c r="C12" s="317" t="s">
        <v>35</v>
      </c>
      <c r="D12" s="325">
        <f t="shared" ref="D12" si="0">+(D5*314)+(D6*314)+(D7*275)+(D8*312)+(D9*314)+(D10*55)+(D11*132)</f>
        <v>7182</v>
      </c>
    </row>
    <row r="13" spans="1:4" ht="51" x14ac:dyDescent="0.2">
      <c r="A13" s="323"/>
      <c r="B13" s="324"/>
      <c r="C13" s="317" t="s">
        <v>36</v>
      </c>
      <c r="D13" s="325">
        <f t="shared" ref="D13" si="1">+(D12*3)*1.3</f>
        <v>28009.8</v>
      </c>
    </row>
  </sheetData>
  <mergeCells count="2">
    <mergeCell ref="C2:C3"/>
    <mergeCell ref="A4:C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CEC3-C1CD-4B37-BEF1-F27802E100FD}">
  <sheetPr>
    <tabColor rgb="FF92D050"/>
  </sheetPr>
  <dimension ref="A1:M52"/>
  <sheetViews>
    <sheetView topLeftCell="A53" zoomScale="60" zoomScaleNormal="60" workbookViewId="0">
      <selection activeCell="A52" sqref="A52"/>
    </sheetView>
  </sheetViews>
  <sheetFormatPr defaultColWidth="9.140625" defaultRowHeight="14.25" x14ac:dyDescent="0.2"/>
  <cols>
    <col min="1" max="1" width="6.42578125" style="9" customWidth="1"/>
    <col min="2" max="2" width="72.140625" style="9" customWidth="1"/>
    <col min="3" max="3" width="31.28515625" style="10" customWidth="1"/>
    <col min="4" max="6" width="17.5703125" style="9" customWidth="1"/>
    <col min="7" max="12" width="16.85546875" style="9" customWidth="1"/>
    <col min="13" max="13" width="9.140625" style="225"/>
    <col min="14" max="16384" width="9.140625" style="9"/>
  </cols>
  <sheetData>
    <row r="1" spans="1:13" hidden="1" x14ac:dyDescent="0.2">
      <c r="A1" s="42" t="s">
        <v>135</v>
      </c>
      <c r="B1" s="210"/>
      <c r="C1" s="210"/>
      <c r="D1" s="210"/>
      <c r="E1" s="210"/>
      <c r="F1" s="210"/>
    </row>
    <row r="2" spans="1:13" s="18" customFormat="1" ht="14.25" hidden="1" customHeight="1" x14ac:dyDescent="0.25">
      <c r="A2" s="150" t="s">
        <v>11</v>
      </c>
      <c r="B2" s="150" t="s">
        <v>12</v>
      </c>
      <c r="C2" s="419" t="s">
        <v>13</v>
      </c>
      <c r="D2" s="420" t="s">
        <v>14</v>
      </c>
      <c r="E2" s="420"/>
      <c r="F2" s="420"/>
      <c r="G2" s="420"/>
      <c r="H2" s="420"/>
      <c r="I2" s="420"/>
      <c r="J2" s="420"/>
      <c r="K2" s="420"/>
      <c r="L2" s="420"/>
      <c r="M2" s="413" t="s">
        <v>15</v>
      </c>
    </row>
    <row r="3" spans="1:13" s="18" customFormat="1" ht="53.25" hidden="1" customHeight="1" x14ac:dyDescent="0.25">
      <c r="A3" s="150">
        <v>1</v>
      </c>
      <c r="B3" s="152" t="s">
        <v>0</v>
      </c>
      <c r="C3" s="419"/>
      <c r="D3" s="156"/>
      <c r="E3" s="156"/>
      <c r="F3" s="156"/>
      <c r="G3" s="223"/>
      <c r="H3" s="224"/>
      <c r="I3" s="224"/>
      <c r="J3" s="224"/>
      <c r="K3" s="224"/>
      <c r="L3" s="224"/>
      <c r="M3" s="414"/>
    </row>
    <row r="4" spans="1:13" s="18" customFormat="1" ht="12.75" hidden="1" x14ac:dyDescent="0.25">
      <c r="A4" s="420" t="s">
        <v>20</v>
      </c>
      <c r="B4" s="420"/>
      <c r="C4" s="420"/>
      <c r="D4" s="153" t="s">
        <v>25</v>
      </c>
      <c r="E4" s="153" t="s">
        <v>25</v>
      </c>
      <c r="F4" s="153" t="s">
        <v>25</v>
      </c>
      <c r="G4" s="153" t="s">
        <v>25</v>
      </c>
      <c r="H4" s="153" t="s">
        <v>25</v>
      </c>
      <c r="I4" s="153" t="s">
        <v>25</v>
      </c>
      <c r="J4" s="153" t="s">
        <v>25</v>
      </c>
      <c r="K4" s="153" t="s">
        <v>25</v>
      </c>
      <c r="L4" s="153" t="s">
        <v>25</v>
      </c>
      <c r="M4" s="415"/>
    </row>
    <row r="5" spans="1:13" s="18" customFormat="1" ht="27.75" hidden="1" customHeight="1" x14ac:dyDescent="0.25">
      <c r="A5" s="99">
        <v>1</v>
      </c>
      <c r="B5" s="100" t="s">
        <v>26</v>
      </c>
      <c r="C5" s="99" t="s">
        <v>27</v>
      </c>
      <c r="D5" s="212"/>
      <c r="E5" s="211"/>
      <c r="F5" s="211"/>
      <c r="G5" s="224"/>
      <c r="H5" s="224"/>
      <c r="I5" s="224"/>
      <c r="J5" s="224"/>
      <c r="K5" s="224"/>
      <c r="L5" s="224"/>
      <c r="M5" s="228">
        <f>+SUM(D5:L5)</f>
        <v>0</v>
      </c>
    </row>
    <row r="6" spans="1:13" s="18" customFormat="1" ht="24" hidden="1" x14ac:dyDescent="0.25">
      <c r="A6" s="99">
        <v>2</v>
      </c>
      <c r="B6" s="103" t="s">
        <v>28</v>
      </c>
      <c r="C6" s="99" t="s">
        <v>27</v>
      </c>
      <c r="D6" s="211"/>
      <c r="E6" s="211"/>
      <c r="F6" s="211"/>
      <c r="G6" s="224"/>
      <c r="H6" s="224"/>
      <c r="I6" s="224"/>
      <c r="J6" s="224"/>
      <c r="K6" s="224"/>
      <c r="L6" s="224"/>
      <c r="M6" s="228">
        <f t="shared" ref="M6:M13" si="0">+SUM(D6:L6)</f>
        <v>0</v>
      </c>
    </row>
    <row r="7" spans="1:13" s="18" customFormat="1" ht="18" hidden="1" customHeight="1" x14ac:dyDescent="0.25">
      <c r="A7" s="99">
        <v>3</v>
      </c>
      <c r="B7" s="100" t="s">
        <v>29</v>
      </c>
      <c r="C7" s="99" t="s">
        <v>27</v>
      </c>
      <c r="D7" s="209"/>
      <c r="E7" s="209"/>
      <c r="F7" s="209"/>
      <c r="G7" s="224"/>
      <c r="H7" s="224"/>
      <c r="I7" s="224"/>
      <c r="J7" s="224"/>
      <c r="K7" s="224"/>
      <c r="L7" s="224"/>
      <c r="M7" s="228">
        <f t="shared" si="0"/>
        <v>0</v>
      </c>
    </row>
    <row r="8" spans="1:13" s="18" customFormat="1" ht="12.75" hidden="1" x14ac:dyDescent="0.25">
      <c r="A8" s="99">
        <v>4</v>
      </c>
      <c r="B8" s="100" t="s">
        <v>30</v>
      </c>
      <c r="C8" s="99" t="s">
        <v>27</v>
      </c>
      <c r="D8" s="209"/>
      <c r="E8" s="209"/>
      <c r="F8" s="209"/>
      <c r="G8" s="224"/>
      <c r="H8" s="224"/>
      <c r="I8" s="224"/>
      <c r="J8" s="224"/>
      <c r="K8" s="224"/>
      <c r="L8" s="224"/>
      <c r="M8" s="228">
        <f t="shared" si="0"/>
        <v>0</v>
      </c>
    </row>
    <row r="9" spans="1:13" s="18" customFormat="1" ht="12.75" hidden="1" x14ac:dyDescent="0.25">
      <c r="A9" s="99">
        <v>5</v>
      </c>
      <c r="B9" s="100" t="s">
        <v>31</v>
      </c>
      <c r="C9" s="99" t="s">
        <v>27</v>
      </c>
      <c r="D9" s="209"/>
      <c r="E9" s="209"/>
      <c r="F9" s="209"/>
      <c r="G9" s="224"/>
      <c r="H9" s="224"/>
      <c r="I9" s="224"/>
      <c r="J9" s="224"/>
      <c r="K9" s="224"/>
      <c r="L9" s="224"/>
      <c r="M9" s="228">
        <f t="shared" si="0"/>
        <v>0</v>
      </c>
    </row>
    <row r="10" spans="1:13" s="18" customFormat="1" ht="12.75" hidden="1" x14ac:dyDescent="0.25">
      <c r="A10" s="99">
        <v>6</v>
      </c>
      <c r="B10" s="100" t="s">
        <v>32</v>
      </c>
      <c r="C10" s="99" t="s">
        <v>33</v>
      </c>
      <c r="D10" s="209"/>
      <c r="E10" s="209"/>
      <c r="F10" s="209"/>
      <c r="G10" s="224"/>
      <c r="H10" s="224"/>
      <c r="I10" s="224"/>
      <c r="J10" s="224"/>
      <c r="K10" s="224"/>
      <c r="L10" s="224"/>
      <c r="M10" s="228">
        <f t="shared" si="0"/>
        <v>0</v>
      </c>
    </row>
    <row r="11" spans="1:13" s="18" customFormat="1" ht="12.75" hidden="1" x14ac:dyDescent="0.25">
      <c r="A11" s="99">
        <v>7</v>
      </c>
      <c r="B11" s="100" t="s">
        <v>34</v>
      </c>
      <c r="C11" s="99" t="s">
        <v>33</v>
      </c>
      <c r="D11" s="209"/>
      <c r="E11" s="209"/>
      <c r="F11" s="209"/>
      <c r="G11" s="224"/>
      <c r="H11" s="224"/>
      <c r="I11" s="224"/>
      <c r="J11" s="224"/>
      <c r="K11" s="224"/>
      <c r="L11" s="224"/>
      <c r="M11" s="228">
        <f t="shared" si="0"/>
        <v>0</v>
      </c>
    </row>
    <row r="12" spans="1:13" s="18" customFormat="1" ht="12.75" hidden="1" x14ac:dyDescent="0.25">
      <c r="A12" s="95"/>
      <c r="B12" s="105"/>
      <c r="C12" s="99" t="s">
        <v>35</v>
      </c>
      <c r="D12" s="168">
        <f t="shared" ref="D12:L12" si="1">+(D5*314)+(D6*314)+(D7*275)+(D8*312)+(D9*314)+(D10*55)+(D11*132)</f>
        <v>0</v>
      </c>
      <c r="E12" s="168">
        <f t="shared" si="1"/>
        <v>0</v>
      </c>
      <c r="F12" s="168">
        <f t="shared" si="1"/>
        <v>0</v>
      </c>
      <c r="G12" s="168">
        <f t="shared" si="1"/>
        <v>0</v>
      </c>
      <c r="H12" s="168">
        <f t="shared" si="1"/>
        <v>0</v>
      </c>
      <c r="I12" s="168">
        <f t="shared" si="1"/>
        <v>0</v>
      </c>
      <c r="J12" s="168">
        <f t="shared" si="1"/>
        <v>0</v>
      </c>
      <c r="K12" s="168">
        <f t="shared" si="1"/>
        <v>0</v>
      </c>
      <c r="L12" s="168">
        <f t="shared" si="1"/>
        <v>0</v>
      </c>
      <c r="M12" s="228">
        <f t="shared" si="0"/>
        <v>0</v>
      </c>
    </row>
    <row r="13" spans="1:13" s="18" customFormat="1" ht="48" hidden="1" x14ac:dyDescent="0.25">
      <c r="A13" s="95"/>
      <c r="B13" s="105"/>
      <c r="C13" s="99" t="s">
        <v>36</v>
      </c>
      <c r="D13" s="168">
        <f t="shared" ref="D13:L13" si="2">+(D12*3)*1.3</f>
        <v>0</v>
      </c>
      <c r="E13" s="168">
        <f t="shared" si="2"/>
        <v>0</v>
      </c>
      <c r="F13" s="168">
        <f t="shared" si="2"/>
        <v>0</v>
      </c>
      <c r="G13" s="168">
        <f t="shared" si="2"/>
        <v>0</v>
      </c>
      <c r="H13" s="168">
        <f t="shared" si="2"/>
        <v>0</v>
      </c>
      <c r="I13" s="168">
        <f t="shared" si="2"/>
        <v>0</v>
      </c>
      <c r="J13" s="168">
        <f t="shared" si="2"/>
        <v>0</v>
      </c>
      <c r="K13" s="168">
        <f t="shared" si="2"/>
        <v>0</v>
      </c>
      <c r="L13" s="168">
        <f t="shared" si="2"/>
        <v>0</v>
      </c>
      <c r="M13" s="228">
        <f t="shared" si="0"/>
        <v>0</v>
      </c>
    </row>
    <row r="14" spans="1:13" s="18" customFormat="1" ht="12.75" hidden="1" x14ac:dyDescent="0.25">
      <c r="A14" s="95"/>
      <c r="B14" s="105"/>
      <c r="C14" s="95"/>
      <c r="D14" s="213"/>
      <c r="E14" s="213"/>
      <c r="F14" s="213"/>
      <c r="M14" s="226"/>
    </row>
    <row r="15" spans="1:13" s="18" customFormat="1" ht="12.75" hidden="1" x14ac:dyDescent="0.25">
      <c r="A15" s="391" t="s">
        <v>37</v>
      </c>
      <c r="B15" s="391" t="s">
        <v>1</v>
      </c>
      <c r="C15" s="392" t="s">
        <v>13</v>
      </c>
      <c r="D15" s="416" t="s">
        <v>14</v>
      </c>
      <c r="E15" s="417"/>
      <c r="F15" s="417"/>
      <c r="G15" s="417"/>
      <c r="H15" s="417"/>
      <c r="I15" s="417"/>
      <c r="J15" s="417"/>
      <c r="K15" s="417"/>
      <c r="L15" s="418"/>
      <c r="M15" s="413" t="s">
        <v>15</v>
      </c>
    </row>
    <row r="16" spans="1:13" ht="47.25" hidden="1" customHeight="1" x14ac:dyDescent="0.2">
      <c r="A16" s="391"/>
      <c r="B16" s="391"/>
      <c r="C16" s="392"/>
      <c r="D16" s="220"/>
      <c r="E16" s="220"/>
      <c r="F16" s="220"/>
      <c r="G16" s="220"/>
      <c r="H16" s="220"/>
      <c r="I16" s="220"/>
      <c r="J16" s="220"/>
      <c r="K16" s="220"/>
      <c r="L16" s="220"/>
      <c r="M16" s="414"/>
    </row>
    <row r="17" spans="1:13" ht="14.25" hidden="1" customHeight="1" x14ac:dyDescent="0.2">
      <c r="A17" s="391" t="s">
        <v>20</v>
      </c>
      <c r="B17" s="391"/>
      <c r="C17" s="391"/>
      <c r="D17" s="220" t="s">
        <v>25</v>
      </c>
      <c r="E17" s="220" t="s">
        <v>25</v>
      </c>
      <c r="F17" s="220" t="s">
        <v>25</v>
      </c>
      <c r="G17" s="220" t="s">
        <v>25</v>
      </c>
      <c r="H17" s="220" t="s">
        <v>25</v>
      </c>
      <c r="I17" s="220" t="s">
        <v>25</v>
      </c>
      <c r="J17" s="220" t="s">
        <v>25</v>
      </c>
      <c r="K17" s="220" t="s">
        <v>25</v>
      </c>
      <c r="L17" s="220" t="s">
        <v>25</v>
      </c>
      <c r="M17" s="415"/>
    </row>
    <row r="18" spans="1:13" ht="30" hidden="1" customHeight="1" x14ac:dyDescent="0.2">
      <c r="A18" s="154">
        <v>8</v>
      </c>
      <c r="B18" s="155" t="s">
        <v>38</v>
      </c>
      <c r="C18" s="154" t="s">
        <v>27</v>
      </c>
      <c r="D18" s="154"/>
      <c r="E18" s="221"/>
      <c r="F18" s="221"/>
      <c r="G18" s="221"/>
      <c r="H18" s="221"/>
      <c r="I18" s="221"/>
      <c r="J18" s="221"/>
      <c r="K18" s="221"/>
      <c r="L18" s="221"/>
      <c r="M18" s="227">
        <f>+SUM(D18:L18)</f>
        <v>0</v>
      </c>
    </row>
    <row r="19" spans="1:13" ht="14.25" hidden="1" customHeight="1" x14ac:dyDescent="0.2">
      <c r="A19" s="148"/>
      <c r="B19" s="149"/>
      <c r="C19" s="99" t="s">
        <v>35</v>
      </c>
      <c r="D19" s="168">
        <f>+D18*116</f>
        <v>0</v>
      </c>
      <c r="E19" s="168">
        <f t="shared" ref="E19:L19" si="3">+E18*116</f>
        <v>0</v>
      </c>
      <c r="F19" s="168">
        <f t="shared" si="3"/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 t="shared" si="3"/>
        <v>0</v>
      </c>
      <c r="K19" s="168">
        <f t="shared" si="3"/>
        <v>0</v>
      </c>
      <c r="L19" s="168">
        <f t="shared" si="3"/>
        <v>0</v>
      </c>
      <c r="M19" s="227">
        <f t="shared" ref="M19:M20" si="4">+SUM(D19:L19)</f>
        <v>0</v>
      </c>
    </row>
    <row r="20" spans="1:13" ht="48" hidden="1" x14ac:dyDescent="0.2">
      <c r="A20" s="148"/>
      <c r="B20" s="149"/>
      <c r="C20" s="99" t="s">
        <v>36</v>
      </c>
      <c r="D20" s="168">
        <f>+(D19*3)*1.3</f>
        <v>0</v>
      </c>
      <c r="E20" s="168">
        <f t="shared" ref="E20:L20" si="5">+(E19*3)*1.3</f>
        <v>0</v>
      </c>
      <c r="F20" s="168">
        <f t="shared" si="5"/>
        <v>0</v>
      </c>
      <c r="G20" s="168">
        <f t="shared" si="5"/>
        <v>0</v>
      </c>
      <c r="H20" s="168">
        <f t="shared" si="5"/>
        <v>0</v>
      </c>
      <c r="I20" s="168">
        <f t="shared" si="5"/>
        <v>0</v>
      </c>
      <c r="J20" s="168">
        <f t="shared" si="5"/>
        <v>0</v>
      </c>
      <c r="K20" s="168">
        <f t="shared" si="5"/>
        <v>0</v>
      </c>
      <c r="L20" s="168">
        <f t="shared" si="5"/>
        <v>0</v>
      </c>
      <c r="M20" s="227">
        <f t="shared" si="4"/>
        <v>0</v>
      </c>
    </row>
    <row r="21" spans="1:13" hidden="1" x14ac:dyDescent="0.2"/>
    <row r="22" spans="1:13" ht="14.25" hidden="1" customHeight="1" x14ac:dyDescent="0.2">
      <c r="A22" s="391" t="s">
        <v>39</v>
      </c>
      <c r="B22" s="391" t="s">
        <v>2</v>
      </c>
      <c r="C22" s="392" t="s">
        <v>13</v>
      </c>
      <c r="D22" s="416" t="s">
        <v>14</v>
      </c>
      <c r="E22" s="417"/>
      <c r="F22" s="417"/>
      <c r="G22" s="417"/>
      <c r="H22" s="417"/>
      <c r="I22" s="417"/>
      <c r="J22" s="417"/>
      <c r="K22" s="417"/>
      <c r="L22" s="418"/>
      <c r="M22" s="413" t="s">
        <v>15</v>
      </c>
    </row>
    <row r="23" spans="1:13" ht="42" hidden="1" customHeight="1" x14ac:dyDescent="0.2">
      <c r="A23" s="391"/>
      <c r="B23" s="391"/>
      <c r="C23" s="392"/>
      <c r="D23" s="220"/>
      <c r="E23" s="220"/>
      <c r="F23" s="220"/>
      <c r="G23" s="220"/>
      <c r="H23" s="220"/>
      <c r="I23" s="220"/>
      <c r="J23" s="220"/>
      <c r="K23" s="220"/>
      <c r="L23" s="220"/>
      <c r="M23" s="414"/>
    </row>
    <row r="24" spans="1:13" ht="14.25" hidden="1" customHeight="1" x14ac:dyDescent="0.2">
      <c r="A24" s="391" t="s">
        <v>20</v>
      </c>
      <c r="B24" s="391"/>
      <c r="C24" s="391"/>
      <c r="D24" s="220" t="s">
        <v>25</v>
      </c>
      <c r="E24" s="220" t="s">
        <v>25</v>
      </c>
      <c r="F24" s="220" t="s">
        <v>25</v>
      </c>
      <c r="G24" s="220" t="s">
        <v>25</v>
      </c>
      <c r="H24" s="220" t="s">
        <v>25</v>
      </c>
      <c r="I24" s="220" t="s">
        <v>25</v>
      </c>
      <c r="J24" s="220" t="s">
        <v>25</v>
      </c>
      <c r="K24" s="220" t="s">
        <v>25</v>
      </c>
      <c r="L24" s="220" t="s">
        <v>25</v>
      </c>
      <c r="M24" s="415"/>
    </row>
    <row r="25" spans="1:13" ht="14.25" hidden="1" customHeight="1" x14ac:dyDescent="0.2">
      <c r="A25" s="154">
        <v>9</v>
      </c>
      <c r="B25" s="155" t="s">
        <v>46</v>
      </c>
      <c r="C25" s="154" t="s">
        <v>47</v>
      </c>
      <c r="D25" s="219"/>
      <c r="E25" s="219"/>
      <c r="F25" s="219"/>
      <c r="G25" s="219"/>
      <c r="H25" s="219"/>
      <c r="I25" s="219"/>
      <c r="J25" s="219"/>
      <c r="K25" s="219"/>
      <c r="L25" s="209"/>
      <c r="M25" s="229">
        <f>+SUM(D25:L25)</f>
        <v>0</v>
      </c>
    </row>
    <row r="26" spans="1:13" ht="14.25" hidden="1" customHeight="1" x14ac:dyDescent="0.2">
      <c r="A26" s="154">
        <v>10</v>
      </c>
      <c r="B26" s="155" t="s">
        <v>48</v>
      </c>
      <c r="C26" s="154" t="s">
        <v>47</v>
      </c>
      <c r="D26" s="219"/>
      <c r="E26" s="219"/>
      <c r="F26" s="219"/>
      <c r="G26" s="219"/>
      <c r="H26" s="219"/>
      <c r="I26" s="219"/>
      <c r="J26" s="219"/>
      <c r="K26" s="219"/>
      <c r="L26" s="209"/>
      <c r="M26" s="229">
        <f t="shared" ref="M26:M29" si="6">+SUM(D26:L26)</f>
        <v>0</v>
      </c>
    </row>
    <row r="27" spans="1:13" ht="14.25" hidden="1" customHeight="1" x14ac:dyDescent="0.2">
      <c r="A27" s="154">
        <v>11</v>
      </c>
      <c r="B27" s="218" t="s">
        <v>49</v>
      </c>
      <c r="C27" s="154" t="s">
        <v>47</v>
      </c>
      <c r="D27" s="219"/>
      <c r="E27" s="219"/>
      <c r="F27" s="219"/>
      <c r="G27" s="219"/>
      <c r="H27" s="219"/>
      <c r="I27" s="219"/>
      <c r="J27" s="219"/>
      <c r="K27" s="219"/>
      <c r="L27" s="209"/>
      <c r="M27" s="229">
        <f t="shared" si="6"/>
        <v>0</v>
      </c>
    </row>
    <row r="28" spans="1:13" ht="14.25" hidden="1" customHeight="1" x14ac:dyDescent="0.2">
      <c r="A28" s="148"/>
      <c r="B28" s="149"/>
      <c r="C28" s="99" t="s">
        <v>35</v>
      </c>
      <c r="D28" s="168">
        <f>+(D25*186)+(D26*28)+(D27*407)</f>
        <v>0</v>
      </c>
      <c r="E28" s="168">
        <f t="shared" ref="E28:L28" si="7">+(E25*186)+(E26*28)+(E27*407)</f>
        <v>0</v>
      </c>
      <c r="F28" s="168">
        <f t="shared" si="7"/>
        <v>0</v>
      </c>
      <c r="G28" s="168">
        <f t="shared" si="7"/>
        <v>0</v>
      </c>
      <c r="H28" s="168">
        <f t="shared" si="7"/>
        <v>0</v>
      </c>
      <c r="I28" s="168">
        <f t="shared" si="7"/>
        <v>0</v>
      </c>
      <c r="J28" s="168">
        <f t="shared" si="7"/>
        <v>0</v>
      </c>
      <c r="K28" s="168">
        <f t="shared" si="7"/>
        <v>0</v>
      </c>
      <c r="L28" s="168">
        <f t="shared" si="7"/>
        <v>0</v>
      </c>
      <c r="M28" s="229">
        <f t="shared" si="6"/>
        <v>0</v>
      </c>
    </row>
    <row r="29" spans="1:13" ht="53.25" hidden="1" customHeight="1" x14ac:dyDescent="0.2">
      <c r="A29" s="148"/>
      <c r="B29" s="149"/>
      <c r="C29" s="99" t="s">
        <v>36</v>
      </c>
      <c r="D29" s="168">
        <f>+(D28*3)*1.3</f>
        <v>0</v>
      </c>
      <c r="E29" s="168">
        <f t="shared" ref="E29:L29" si="8">+(E28*3)*1.3</f>
        <v>0</v>
      </c>
      <c r="F29" s="168">
        <f t="shared" si="8"/>
        <v>0</v>
      </c>
      <c r="G29" s="168">
        <f t="shared" si="8"/>
        <v>0</v>
      </c>
      <c r="H29" s="168">
        <f t="shared" si="8"/>
        <v>0</v>
      </c>
      <c r="I29" s="168">
        <f t="shared" si="8"/>
        <v>0</v>
      </c>
      <c r="J29" s="168">
        <f t="shared" si="8"/>
        <v>0</v>
      </c>
      <c r="K29" s="168">
        <f t="shared" si="8"/>
        <v>0</v>
      </c>
      <c r="L29" s="168">
        <f t="shared" si="8"/>
        <v>0</v>
      </c>
      <c r="M29" s="229">
        <f t="shared" si="6"/>
        <v>0</v>
      </c>
    </row>
    <row r="30" spans="1:13" hidden="1" x14ac:dyDescent="0.2"/>
    <row r="31" spans="1:13" ht="14.25" hidden="1" customHeight="1" x14ac:dyDescent="0.2">
      <c r="A31" s="391" t="s">
        <v>50</v>
      </c>
      <c r="B31" s="391" t="s">
        <v>3</v>
      </c>
      <c r="C31" s="392" t="s">
        <v>13</v>
      </c>
      <c r="D31" s="391" t="s">
        <v>14</v>
      </c>
      <c r="E31" s="391"/>
      <c r="F31" s="391"/>
      <c r="G31" s="391"/>
      <c r="H31" s="391"/>
      <c r="I31" s="391"/>
      <c r="J31" s="391"/>
      <c r="K31" s="391"/>
      <c r="L31" s="391"/>
      <c r="M31" s="413" t="s">
        <v>15</v>
      </c>
    </row>
    <row r="32" spans="1:13" ht="34.5" hidden="1" customHeight="1" x14ac:dyDescent="0.2">
      <c r="A32" s="391"/>
      <c r="B32" s="391"/>
      <c r="C32" s="392"/>
      <c r="D32" s="156"/>
      <c r="E32" s="221"/>
      <c r="F32" s="221"/>
      <c r="G32" s="221"/>
      <c r="H32" s="221"/>
      <c r="I32" s="221"/>
      <c r="J32" s="221"/>
      <c r="K32" s="221"/>
      <c r="L32" s="221"/>
      <c r="M32" s="414"/>
    </row>
    <row r="33" spans="1:13" ht="14.25" hidden="1" customHeight="1" x14ac:dyDescent="0.2">
      <c r="A33" s="391" t="s">
        <v>20</v>
      </c>
      <c r="B33" s="391"/>
      <c r="C33" s="391"/>
      <c r="D33" s="220" t="s">
        <v>25</v>
      </c>
      <c r="E33" s="220" t="s">
        <v>25</v>
      </c>
      <c r="F33" s="220" t="s">
        <v>25</v>
      </c>
      <c r="G33" s="220" t="s">
        <v>25</v>
      </c>
      <c r="H33" s="220" t="s">
        <v>25</v>
      </c>
      <c r="I33" s="220" t="s">
        <v>25</v>
      </c>
      <c r="J33" s="220" t="s">
        <v>25</v>
      </c>
      <c r="K33" s="220" t="s">
        <v>25</v>
      </c>
      <c r="L33" s="220" t="s">
        <v>25</v>
      </c>
      <c r="M33" s="415"/>
    </row>
    <row r="34" spans="1:13" ht="14.25" hidden="1" customHeight="1" x14ac:dyDescent="0.2">
      <c r="A34" s="154">
        <v>12</v>
      </c>
      <c r="B34" s="155" t="s">
        <v>53</v>
      </c>
      <c r="C34" s="154" t="s">
        <v>54</v>
      </c>
      <c r="D34" s="209"/>
      <c r="E34" s="221"/>
      <c r="F34" s="221"/>
      <c r="G34" s="221"/>
      <c r="H34" s="221"/>
      <c r="I34" s="221"/>
      <c r="J34" s="221"/>
      <c r="K34" s="221"/>
      <c r="L34" s="221"/>
      <c r="M34" s="229">
        <f>+SUM(D34:L34)</f>
        <v>0</v>
      </c>
    </row>
    <row r="35" spans="1:13" ht="14.25" hidden="1" customHeight="1" x14ac:dyDescent="0.2">
      <c r="A35" s="148"/>
      <c r="B35" s="217"/>
      <c r="C35" s="99" t="s">
        <v>35</v>
      </c>
      <c r="D35" s="168">
        <f>+D34*1.93</f>
        <v>0</v>
      </c>
      <c r="E35" s="168">
        <f t="shared" ref="E35:L35" si="9">+E34*1.93</f>
        <v>0</v>
      </c>
      <c r="F35" s="168">
        <f t="shared" si="9"/>
        <v>0</v>
      </c>
      <c r="G35" s="168">
        <f t="shared" si="9"/>
        <v>0</v>
      </c>
      <c r="H35" s="168">
        <f t="shared" si="9"/>
        <v>0</v>
      </c>
      <c r="I35" s="168">
        <f t="shared" si="9"/>
        <v>0</v>
      </c>
      <c r="J35" s="168">
        <f t="shared" si="9"/>
        <v>0</v>
      </c>
      <c r="K35" s="168">
        <f t="shared" si="9"/>
        <v>0</v>
      </c>
      <c r="L35" s="168">
        <f t="shared" si="9"/>
        <v>0</v>
      </c>
      <c r="M35" s="229">
        <f t="shared" ref="M35:M36" si="10">+SUM(D35:L35)</f>
        <v>0</v>
      </c>
    </row>
    <row r="36" spans="1:13" ht="54" hidden="1" customHeight="1" x14ac:dyDescent="0.2">
      <c r="A36" s="148"/>
      <c r="B36" s="217"/>
      <c r="C36" s="99" t="s">
        <v>36</v>
      </c>
      <c r="D36" s="168">
        <f>+(D35*3)*1.3</f>
        <v>0</v>
      </c>
      <c r="E36" s="168">
        <f t="shared" ref="E36:L36" si="11">+(E35*3)*1.3</f>
        <v>0</v>
      </c>
      <c r="F36" s="168">
        <f t="shared" si="11"/>
        <v>0</v>
      </c>
      <c r="G36" s="168">
        <f t="shared" si="11"/>
        <v>0</v>
      </c>
      <c r="H36" s="168">
        <f t="shared" si="11"/>
        <v>0</v>
      </c>
      <c r="I36" s="168">
        <f t="shared" si="11"/>
        <v>0</v>
      </c>
      <c r="J36" s="168">
        <f t="shared" si="11"/>
        <v>0</v>
      </c>
      <c r="K36" s="168">
        <f t="shared" si="11"/>
        <v>0</v>
      </c>
      <c r="L36" s="168">
        <f t="shared" si="11"/>
        <v>0</v>
      </c>
      <c r="M36" s="229">
        <f t="shared" si="10"/>
        <v>0</v>
      </c>
    </row>
    <row r="37" spans="1:13" hidden="1" x14ac:dyDescent="0.2"/>
    <row r="38" spans="1:13" ht="14.25" hidden="1" customHeight="1" x14ac:dyDescent="0.2">
      <c r="A38" s="391" t="s">
        <v>55</v>
      </c>
      <c r="B38" s="391" t="s">
        <v>56</v>
      </c>
      <c r="C38" s="411" t="s">
        <v>13</v>
      </c>
      <c r="D38" s="416" t="s">
        <v>14</v>
      </c>
      <c r="E38" s="417"/>
      <c r="F38" s="417"/>
      <c r="G38" s="417"/>
      <c r="H38" s="417"/>
      <c r="I38" s="417"/>
      <c r="J38" s="417"/>
      <c r="K38" s="417"/>
      <c r="L38" s="418"/>
      <c r="M38" s="413" t="s">
        <v>15</v>
      </c>
    </row>
    <row r="39" spans="1:13" ht="33.75" hidden="1" customHeight="1" x14ac:dyDescent="0.2">
      <c r="A39" s="391"/>
      <c r="B39" s="391"/>
      <c r="C39" s="412"/>
      <c r="D39" s="156"/>
      <c r="E39" s="156"/>
      <c r="F39" s="156"/>
      <c r="G39" s="156"/>
      <c r="H39" s="156"/>
      <c r="I39" s="156"/>
      <c r="J39" s="221"/>
      <c r="K39" s="221"/>
      <c r="L39" s="221"/>
      <c r="M39" s="414"/>
    </row>
    <row r="40" spans="1:13" hidden="1" x14ac:dyDescent="0.2">
      <c r="A40" s="416" t="s">
        <v>20</v>
      </c>
      <c r="B40" s="417"/>
      <c r="C40" s="418"/>
      <c r="D40" s="220" t="s">
        <v>25</v>
      </c>
      <c r="E40" s="220" t="s">
        <v>25</v>
      </c>
      <c r="F40" s="220" t="s">
        <v>25</v>
      </c>
      <c r="G40" s="220" t="s">
        <v>25</v>
      </c>
      <c r="H40" s="220" t="s">
        <v>25</v>
      </c>
      <c r="I40" s="220" t="s">
        <v>25</v>
      </c>
      <c r="J40" s="220" t="s">
        <v>25</v>
      </c>
      <c r="K40" s="220" t="s">
        <v>25</v>
      </c>
      <c r="L40" s="220" t="s">
        <v>25</v>
      </c>
      <c r="M40" s="415"/>
    </row>
    <row r="41" spans="1:13" ht="14.25" hidden="1" customHeight="1" x14ac:dyDescent="0.2">
      <c r="A41" s="154">
        <v>13</v>
      </c>
      <c r="B41" s="218" t="s">
        <v>5</v>
      </c>
      <c r="C41" s="154" t="s">
        <v>33</v>
      </c>
      <c r="D41" s="219"/>
      <c r="E41" s="219"/>
      <c r="F41" s="219"/>
      <c r="G41" s="219"/>
      <c r="H41" s="219"/>
      <c r="I41" s="219"/>
      <c r="J41" s="221"/>
      <c r="K41" s="221"/>
      <c r="L41" s="221"/>
      <c r="M41" s="229">
        <f>+SUM(D41:L41)</f>
        <v>0</v>
      </c>
    </row>
    <row r="42" spans="1:13" ht="14.25" hidden="1" customHeight="1" x14ac:dyDescent="0.2">
      <c r="A42" s="148"/>
      <c r="B42" s="217"/>
      <c r="C42" s="154" t="s">
        <v>35</v>
      </c>
      <c r="D42" s="153">
        <f>+D41*1.57</f>
        <v>0</v>
      </c>
      <c r="E42" s="153">
        <f t="shared" ref="E42:I42" si="12">+E41*1.57</f>
        <v>0</v>
      </c>
      <c r="F42" s="153">
        <f t="shared" si="12"/>
        <v>0</v>
      </c>
      <c r="G42" s="153">
        <f t="shared" si="12"/>
        <v>0</v>
      </c>
      <c r="H42" s="153">
        <f t="shared" si="12"/>
        <v>0</v>
      </c>
      <c r="I42" s="153">
        <f t="shared" si="12"/>
        <v>0</v>
      </c>
      <c r="J42" s="221"/>
      <c r="K42" s="221"/>
      <c r="L42" s="221"/>
      <c r="M42" s="229">
        <f t="shared" ref="M42:M43" si="13">+SUM(D42:L42)</f>
        <v>0</v>
      </c>
    </row>
    <row r="43" spans="1:13" ht="51" hidden="1" customHeight="1" x14ac:dyDescent="0.2">
      <c r="A43" s="148"/>
      <c r="B43" s="217"/>
      <c r="C43" s="154" t="s">
        <v>36</v>
      </c>
      <c r="D43" s="153">
        <f>+(D42*3)*1.3</f>
        <v>0</v>
      </c>
      <c r="E43" s="153">
        <f t="shared" ref="E43:I43" si="14">+(E42*3)*1.3</f>
        <v>0</v>
      </c>
      <c r="F43" s="153">
        <f t="shared" si="14"/>
        <v>0</v>
      </c>
      <c r="G43" s="153">
        <f t="shared" si="14"/>
        <v>0</v>
      </c>
      <c r="H43" s="153">
        <f t="shared" si="14"/>
        <v>0</v>
      </c>
      <c r="I43" s="153">
        <f t="shared" si="14"/>
        <v>0</v>
      </c>
      <c r="J43" s="221"/>
      <c r="K43" s="221"/>
      <c r="L43" s="221"/>
      <c r="M43" s="229">
        <f t="shared" si="13"/>
        <v>0</v>
      </c>
    </row>
    <row r="44" spans="1:13" hidden="1" x14ac:dyDescent="0.2"/>
    <row r="45" spans="1:13" ht="14.25" hidden="1" customHeight="1" x14ac:dyDescent="0.2">
      <c r="A45" s="391">
        <v>6</v>
      </c>
      <c r="B45" s="391" t="s">
        <v>6</v>
      </c>
      <c r="C45" s="411" t="s">
        <v>13</v>
      </c>
      <c r="D45" s="391" t="s">
        <v>14</v>
      </c>
      <c r="E45" s="391"/>
      <c r="F45" s="391"/>
      <c r="G45" s="391"/>
      <c r="H45" s="391"/>
      <c r="I45" s="391"/>
      <c r="J45" s="391"/>
      <c r="K45" s="391"/>
      <c r="L45" s="391"/>
      <c r="M45" s="413" t="s">
        <v>15</v>
      </c>
    </row>
    <row r="46" spans="1:13" ht="42" hidden="1" customHeight="1" x14ac:dyDescent="0.2">
      <c r="A46" s="391"/>
      <c r="B46" s="391"/>
      <c r="C46" s="412"/>
      <c r="D46" s="156"/>
      <c r="E46" s="221"/>
      <c r="F46" s="221"/>
      <c r="G46" s="221"/>
      <c r="H46" s="221"/>
      <c r="I46" s="221"/>
      <c r="J46" s="221"/>
      <c r="K46" s="221"/>
      <c r="L46" s="221"/>
      <c r="M46" s="414"/>
    </row>
    <row r="47" spans="1:13" ht="14.25" hidden="1" customHeight="1" x14ac:dyDescent="0.2">
      <c r="A47" s="416" t="s">
        <v>20</v>
      </c>
      <c r="B47" s="417"/>
      <c r="C47" s="418"/>
      <c r="D47" s="220" t="s">
        <v>25</v>
      </c>
      <c r="E47" s="220" t="s">
        <v>25</v>
      </c>
      <c r="F47" s="220" t="s">
        <v>25</v>
      </c>
      <c r="G47" s="220" t="s">
        <v>25</v>
      </c>
      <c r="H47" s="220" t="s">
        <v>25</v>
      </c>
      <c r="I47" s="220" t="s">
        <v>25</v>
      </c>
      <c r="J47" s="220" t="s">
        <v>25</v>
      </c>
      <c r="K47" s="220" t="s">
        <v>25</v>
      </c>
      <c r="L47" s="220" t="s">
        <v>25</v>
      </c>
      <c r="M47" s="415"/>
    </row>
    <row r="48" spans="1:13" ht="24.75" hidden="1" customHeight="1" x14ac:dyDescent="0.2">
      <c r="A48" s="154">
        <v>14</v>
      </c>
      <c r="B48" s="215" t="s">
        <v>57</v>
      </c>
      <c r="C48" s="154" t="s">
        <v>58</v>
      </c>
      <c r="D48" s="216"/>
      <c r="E48" s="221"/>
      <c r="F48" s="221"/>
      <c r="G48" s="221"/>
      <c r="H48" s="221"/>
      <c r="I48" s="221"/>
      <c r="J48" s="221"/>
      <c r="K48" s="221"/>
      <c r="L48" s="221"/>
      <c r="M48" s="230">
        <f>+SUM(D48:L48)</f>
        <v>0</v>
      </c>
    </row>
    <row r="49" spans="1:13" ht="24.75" hidden="1" customHeight="1" x14ac:dyDescent="0.2">
      <c r="A49" s="154">
        <v>15</v>
      </c>
      <c r="B49" s="215" t="s">
        <v>59</v>
      </c>
      <c r="C49" s="154" t="s">
        <v>58</v>
      </c>
      <c r="D49" s="222"/>
      <c r="E49" s="221"/>
      <c r="F49" s="221"/>
      <c r="G49" s="221"/>
      <c r="H49" s="221"/>
      <c r="I49" s="221"/>
      <c r="J49" s="221"/>
      <c r="K49" s="221"/>
      <c r="L49" s="221"/>
      <c r="M49" s="230">
        <f t="shared" ref="M49:M52" si="15">+SUM(D49:L49)</f>
        <v>0</v>
      </c>
    </row>
    <row r="50" spans="1:13" ht="24.75" hidden="1" customHeight="1" x14ac:dyDescent="0.2">
      <c r="A50" s="154">
        <v>16</v>
      </c>
      <c r="B50" s="215" t="s">
        <v>60</v>
      </c>
      <c r="C50" s="154" t="s">
        <v>58</v>
      </c>
      <c r="D50" s="216"/>
      <c r="E50" s="221"/>
      <c r="F50" s="221"/>
      <c r="G50" s="221"/>
      <c r="H50" s="221"/>
      <c r="I50" s="221"/>
      <c r="J50" s="221"/>
      <c r="K50" s="221"/>
      <c r="L50" s="221"/>
      <c r="M50" s="230">
        <f t="shared" si="15"/>
        <v>0</v>
      </c>
    </row>
    <row r="51" spans="1:13" ht="14.25" hidden="1" customHeight="1" x14ac:dyDescent="0.2">
      <c r="A51" s="148"/>
      <c r="B51" s="217"/>
      <c r="C51" s="154" t="s">
        <v>35</v>
      </c>
      <c r="D51" s="153">
        <f>(D48*2.14)+(D49*1.36)+(D50*0.84)</f>
        <v>0</v>
      </c>
      <c r="E51" s="153">
        <f t="shared" ref="E51:L51" si="16">(E48*2.14)+(E49*1.36)+(E50*0.84)</f>
        <v>0</v>
      </c>
      <c r="F51" s="153">
        <f t="shared" si="16"/>
        <v>0</v>
      </c>
      <c r="G51" s="153">
        <f t="shared" si="16"/>
        <v>0</v>
      </c>
      <c r="H51" s="153">
        <f t="shared" si="16"/>
        <v>0</v>
      </c>
      <c r="I51" s="153">
        <f t="shared" si="16"/>
        <v>0</v>
      </c>
      <c r="J51" s="153">
        <f t="shared" si="16"/>
        <v>0</v>
      </c>
      <c r="K51" s="153">
        <f t="shared" si="16"/>
        <v>0</v>
      </c>
      <c r="L51" s="153">
        <f t="shared" si="16"/>
        <v>0</v>
      </c>
      <c r="M51" s="230">
        <f t="shared" si="15"/>
        <v>0</v>
      </c>
    </row>
    <row r="52" spans="1:13" ht="51.75" hidden="1" customHeight="1" x14ac:dyDescent="0.2">
      <c r="A52" s="148"/>
      <c r="B52" s="217"/>
      <c r="C52" s="154" t="s">
        <v>36</v>
      </c>
      <c r="D52" s="153">
        <f>+(D51*3)*1.3</f>
        <v>0</v>
      </c>
      <c r="E52" s="153">
        <f t="shared" ref="E52:L52" si="17">+(E51*3)*1.3</f>
        <v>0</v>
      </c>
      <c r="F52" s="153">
        <f t="shared" si="17"/>
        <v>0</v>
      </c>
      <c r="G52" s="153">
        <f t="shared" si="17"/>
        <v>0</v>
      </c>
      <c r="H52" s="153">
        <f t="shared" si="17"/>
        <v>0</v>
      </c>
      <c r="I52" s="153">
        <f t="shared" si="17"/>
        <v>0</v>
      </c>
      <c r="J52" s="153">
        <f t="shared" si="17"/>
        <v>0</v>
      </c>
      <c r="K52" s="153">
        <f t="shared" si="17"/>
        <v>0</v>
      </c>
      <c r="L52" s="153">
        <f t="shared" si="17"/>
        <v>0</v>
      </c>
      <c r="M52" s="230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B781-4E17-4F3C-9F83-A36F22AE0ECC}">
  <dimension ref="A1:U59"/>
  <sheetViews>
    <sheetView topLeftCell="B36" workbookViewId="0">
      <selection activeCell="J29" sqref="J7:J29"/>
    </sheetView>
  </sheetViews>
  <sheetFormatPr defaultColWidth="9.140625" defaultRowHeight="15" x14ac:dyDescent="0.25"/>
  <cols>
    <col min="1" max="1" width="21.7109375" bestFit="1" customWidth="1"/>
    <col min="2" max="2" width="80.85546875" customWidth="1"/>
    <col min="3" max="11" width="13.85546875" customWidth="1"/>
    <col min="12" max="12" width="12.42578125" customWidth="1"/>
    <col min="13" max="16" width="12" customWidth="1"/>
    <col min="21" max="21" width="21.7109375" bestFit="1" customWidth="1"/>
  </cols>
  <sheetData>
    <row r="1" spans="1:21" x14ac:dyDescent="0.25">
      <c r="A1" s="424" t="s">
        <v>166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64"/>
    </row>
    <row r="2" spans="1:21" x14ac:dyDescent="0.25">
      <c r="A2" s="66"/>
      <c r="B2" s="66"/>
      <c r="C2" s="66"/>
      <c r="D2" s="425"/>
      <c r="E2" s="425"/>
      <c r="F2" s="425"/>
      <c r="G2" s="425"/>
      <c r="H2" s="425"/>
      <c r="I2" s="425"/>
      <c r="J2" s="425"/>
      <c r="K2" s="425"/>
      <c r="L2" s="64"/>
    </row>
    <row r="3" spans="1:21" ht="15" customHeight="1" x14ac:dyDescent="0.25">
      <c r="A3" s="112"/>
      <c r="B3" s="112"/>
      <c r="C3" s="113"/>
      <c r="D3" s="426" t="s">
        <v>167</v>
      </c>
      <c r="E3" s="426"/>
      <c r="F3" s="426"/>
      <c r="G3" s="426"/>
      <c r="H3" s="426"/>
      <c r="I3" s="426"/>
      <c r="J3" s="426"/>
      <c r="K3" s="426"/>
      <c r="L3" s="64"/>
    </row>
    <row r="4" spans="1:21" ht="15" customHeight="1" x14ac:dyDescent="0.25">
      <c r="A4" s="116"/>
      <c r="B4" s="116"/>
      <c r="C4" s="114"/>
      <c r="D4" s="113"/>
      <c r="E4" s="427" t="s">
        <v>168</v>
      </c>
      <c r="F4" s="428"/>
      <c r="G4" s="428"/>
      <c r="H4" s="429"/>
      <c r="I4" s="429"/>
      <c r="J4" s="430"/>
      <c r="K4" s="426" t="s">
        <v>169</v>
      </c>
      <c r="L4" s="64"/>
    </row>
    <row r="5" spans="1:21" x14ac:dyDescent="0.25">
      <c r="A5" s="117"/>
      <c r="B5" s="117"/>
      <c r="C5" s="115"/>
      <c r="D5" s="147"/>
      <c r="E5" s="431" t="s">
        <v>170</v>
      </c>
      <c r="F5" s="432"/>
      <c r="G5" s="433"/>
      <c r="H5" s="434" t="s">
        <v>171</v>
      </c>
      <c r="I5" s="435"/>
      <c r="J5" s="435"/>
      <c r="K5" s="426"/>
      <c r="L5" s="64"/>
    </row>
    <row r="6" spans="1:21" ht="64.5" x14ac:dyDescent="0.25">
      <c r="A6" s="169" t="s">
        <v>172</v>
      </c>
      <c r="B6" s="169" t="s">
        <v>173</v>
      </c>
      <c r="C6" s="97" t="s">
        <v>174</v>
      </c>
      <c r="D6" s="113" t="s">
        <v>175</v>
      </c>
      <c r="E6" s="170" t="s">
        <v>176</v>
      </c>
      <c r="F6" s="96" t="s">
        <v>177</v>
      </c>
      <c r="G6" s="171" t="s">
        <v>178</v>
      </c>
      <c r="H6" s="172" t="s">
        <v>176</v>
      </c>
      <c r="I6" s="96" t="s">
        <v>179</v>
      </c>
      <c r="J6" s="96" t="s">
        <v>180</v>
      </c>
      <c r="K6" s="96" t="s">
        <v>176</v>
      </c>
      <c r="L6" s="64"/>
      <c r="N6" s="138" t="s">
        <v>181</v>
      </c>
      <c r="O6" s="136" t="s">
        <v>182</v>
      </c>
      <c r="P6" s="139" t="s">
        <v>183</v>
      </c>
    </row>
    <row r="7" spans="1:21" ht="24" x14ac:dyDescent="0.35">
      <c r="A7" s="422" t="s">
        <v>184</v>
      </c>
      <c r="B7" s="130" t="s">
        <v>185</v>
      </c>
      <c r="C7" s="130" t="s">
        <v>27</v>
      </c>
      <c r="D7" s="120" t="e">
        <f>+Anykščių!#REF!+Biržų!#REF!+#REF!+#REF!+'Ignalinos  '!#REF!+#REF!+#REF!+#REF!+#REF!+#REF!+#REF!+#REF!+#REF!+#REF!+#REF!+#REF!+#REF!+#REF!+#REF!+#REF!+#REF!+#REF!+#REF!+#REF!+#REF!</f>
        <v>#REF!</v>
      </c>
      <c r="E7" s="121" t="e">
        <f>+#REF!+#REF!+#REF!+#REF!+#REF!+#REF!+#REF!+#REF!+#REF!+#REF!+#REF!+#REF!+#REF!+#REF!+#REF!+#REF!+#REF!+#REF!+#REF!+#REF!+'Ignalinos  '!#REF!+#REF!+#REF!+Biržų!#REF!+Anykščių!#REF!</f>
        <v>#REF!</v>
      </c>
      <c r="F7" s="122">
        <v>301</v>
      </c>
      <c r="G7" s="123" t="e">
        <f>+E7*F7</f>
        <v>#REF!</v>
      </c>
      <c r="H7" s="124" t="e">
        <f>+#REF!+#REF!+#REF!+#REF!+#REF!+#REF!+#REF!+#REF!+#REF!+#REF!+#REF!+#REF!+#REF!+#REF!+#REF!+#REF!+#REF!+#REF!+#REF!+#REF!+'Ignalinos  '!#REF!+#REF!+#REF!+Biržų!#REF!+Anykščių!#REF!</f>
        <v>#REF!</v>
      </c>
      <c r="I7" s="122">
        <v>301</v>
      </c>
      <c r="J7" s="122" t="e">
        <f>+H7*I7</f>
        <v>#REF!</v>
      </c>
      <c r="K7" s="173" t="e">
        <f>+#REF!+#REF!+#REF!+#REF!+#REF!+#REF!+#REF!+#REF!+#REF!+#REF!+#REF!+#REF!+#REF!+#REF!+#REF!+#REF!+#REF!+#REF!+#REF!+#REF!+'Ignalinos  '!#REF!+#REF!+#REF!+Biržų!#REF!+Anykščių!#REF!</f>
        <v>#REF!</v>
      </c>
      <c r="L7" s="67" t="e">
        <f>+D7-E7-K7-H7</f>
        <v>#REF!</v>
      </c>
      <c r="N7" s="140" t="e">
        <f>+H7*115/100</f>
        <v>#REF!</v>
      </c>
      <c r="O7" s="137">
        <v>301</v>
      </c>
      <c r="P7" s="141" t="e">
        <f>+N7*O7</f>
        <v>#REF!</v>
      </c>
      <c r="U7" s="143"/>
    </row>
    <row r="8" spans="1:21" ht="24" x14ac:dyDescent="0.35">
      <c r="A8" s="423"/>
      <c r="B8" s="174" t="s">
        <v>38</v>
      </c>
      <c r="C8" s="174" t="s">
        <v>27</v>
      </c>
      <c r="D8" s="120" t="e">
        <f>+Anykščių!#REF!+Biržų!#REF!+#REF!+#REF!+'Ignalinos  '!#REF!+#REF!+#REF!+#REF!+#REF!+#REF!+#REF!+#REF!+#REF!+#REF!+#REF!+#REF!+#REF!+#REF!+#REF!+#REF!+#REF!+#REF!+#REF!+#REF!+#REF!</f>
        <v>#REF!</v>
      </c>
      <c r="E8" s="121" t="e">
        <f>+#REF!+#REF!+#REF!+#REF!+#REF!+#REF!+#REF!+#REF!+#REF!+#REF!+#REF!+#REF!+#REF!+#REF!+#REF!+#REF!+#REF!+#REF!+#REF!+#REF!+'Ignalinos  '!#REF!+#REF!+#REF!+Biržų!#REF!+Anykščių!#REF!</f>
        <v>#REF!</v>
      </c>
      <c r="F8" s="122">
        <v>111</v>
      </c>
      <c r="G8" s="123" t="e">
        <f t="shared" ref="G8:G49" si="0">+E8*F8</f>
        <v>#REF!</v>
      </c>
      <c r="H8" s="124" t="e">
        <f>+#REF!+#REF!+#REF!+#REF!+#REF!+#REF!+#REF!+#REF!+#REF!+#REF!+#REF!+#REF!+#REF!+#REF!+#REF!+#REF!+#REF!+#REF!+#REF!+#REF!+'Ignalinos  '!#REF!+#REF!+#REF!+Biržų!#REF!+Anykščių!#REF!</f>
        <v>#REF!</v>
      </c>
      <c r="I8" s="122">
        <v>111</v>
      </c>
      <c r="J8" s="122" t="e">
        <f t="shared" ref="J8:J34" si="1">+H8*I8</f>
        <v>#REF!</v>
      </c>
      <c r="K8" s="173" t="e">
        <f>+#REF!+#REF!+#REF!+#REF!+#REF!+#REF!+#REF!+#REF!+#REF!+#REF!+#REF!+#REF!+#REF!+#REF!+#REF!+#REF!+#REF!+#REF!+#REF!+#REF!+'Ignalinos  '!#REF!+#REF!+#REF!+Biržų!#REF!+Anykščių!#REF!</f>
        <v>#REF!</v>
      </c>
      <c r="L8" s="67" t="e">
        <f t="shared" ref="L8:L49" si="2">+D8-E8-K8-H8</f>
        <v>#REF!</v>
      </c>
      <c r="N8" s="140" t="e">
        <f t="shared" ref="N8:N49" si="3">+H8*115/100</f>
        <v>#REF!</v>
      </c>
      <c r="O8" s="137">
        <v>111</v>
      </c>
      <c r="P8" s="141" t="e">
        <f t="shared" ref="P8:P49" si="4">+N8*O8</f>
        <v>#REF!</v>
      </c>
      <c r="U8" s="144"/>
    </row>
    <row r="9" spans="1:21" x14ac:dyDescent="0.25">
      <c r="A9" s="421" t="s">
        <v>186</v>
      </c>
      <c r="B9" s="174" t="s">
        <v>187</v>
      </c>
      <c r="C9" s="174" t="s">
        <v>27</v>
      </c>
      <c r="D9" s="120" t="e">
        <f>+Anykščių!#REF!+Biržų!#REF!+#REF!+#REF!+'Ignalinos  '!#REF!+#REF!+#REF!+#REF!+#REF!+#REF!+#REF!+#REF!+#REF!+#REF!+#REF!+#REF!+#REF!+#REF!+#REF!+#REF!+#REF!+#REF!+#REF!+#REF!+#REF!</f>
        <v>#REF!</v>
      </c>
      <c r="E9" s="121" t="e">
        <f>+#REF!+#REF!+#REF!+#REF!+#REF!+#REF!+#REF!+#REF!+#REF!+#REF!+#REF!+#REF!+#REF!+#REF!+#REF!+#REF!+#REF!+#REF!+#REF!+#REF!+'Ignalinos  '!#REF!+#REF!+#REF!+Biržų!#REF!+Anykščių!#REF!</f>
        <v>#REF!</v>
      </c>
      <c r="F9" s="122" t="s">
        <v>188</v>
      </c>
      <c r="G9" s="123"/>
      <c r="H9" s="124" t="e">
        <f>+#REF!+#REF!+#REF!+#REF!+#REF!+#REF!+#REF!+#REF!+#REF!+#REF!+#REF!+#REF!+#REF!+#REF!+#REF!+#REF!+#REF!+#REF!+#REF!+#REF!+'Ignalinos  '!#REF!+#REF!+#REF!+Biržų!#REF!+Anykščių!#REF!</f>
        <v>#REF!</v>
      </c>
      <c r="I9" s="122" t="s">
        <v>188</v>
      </c>
      <c r="J9" s="122"/>
      <c r="K9" s="173" t="e">
        <f>+#REF!+#REF!+#REF!+#REF!+#REF!+#REF!+#REF!+#REF!+#REF!+#REF!+#REF!+#REF!+#REF!+#REF!+#REF!+#REF!+#REF!+#REF!+#REF!+#REF!+'Ignalinos  '!#REF!+#REF!+#REF!+Biržų!#REF!+Anykščių!#REF!</f>
        <v>#REF!</v>
      </c>
      <c r="L9" s="67" t="e">
        <f t="shared" si="2"/>
        <v>#REF!</v>
      </c>
      <c r="N9" s="140" t="e">
        <f t="shared" si="3"/>
        <v>#REF!</v>
      </c>
      <c r="O9" s="137" t="s">
        <v>188</v>
      </c>
      <c r="P9" s="141"/>
    </row>
    <row r="10" spans="1:21" x14ac:dyDescent="0.25">
      <c r="A10" s="423"/>
      <c r="B10" s="174" t="s">
        <v>187</v>
      </c>
      <c r="C10" s="174" t="s">
        <v>47</v>
      </c>
      <c r="D10" s="120" t="e">
        <f>+Anykščių!#REF!+Biržų!#REF!+#REF!+#REF!+'Ignalinos  '!#REF!+#REF!+#REF!+#REF!+#REF!+#REF!+#REF!+#REF!+#REF!+#REF!+#REF!+#REF!+#REF!+#REF!+#REF!+#REF!+#REF!+#REF!+#REF!+#REF!+#REF!</f>
        <v>#REF!</v>
      </c>
      <c r="E10" s="121" t="e">
        <f>+#REF!+#REF!+#REF!+#REF!+#REF!+#REF!+#REF!+#REF!+#REF!+#REF!+#REF!+#REF!+#REF!+#REF!+#REF!+#REF!+#REF!+#REF!+#REF!+#REF!+'Ignalinos  '!#REF!+#REF!+#REF!+Biržų!#REF!+Anykščių!#REF!</f>
        <v>#REF!</v>
      </c>
      <c r="F10" s="122">
        <v>178</v>
      </c>
      <c r="G10" s="123" t="e">
        <f t="shared" si="0"/>
        <v>#REF!</v>
      </c>
      <c r="H10" s="124" t="e">
        <f>+#REF!+#REF!+#REF!+#REF!+#REF!+#REF!+#REF!+#REF!+#REF!+#REF!+#REF!+#REF!+#REF!+#REF!+#REF!+#REF!+#REF!+#REF!+#REF!+#REF!+'Ignalinos  '!#REF!+#REF!+#REF!+Biržų!#REF!+Anykščių!#REF!</f>
        <v>#REF!</v>
      </c>
      <c r="I10" s="122">
        <v>178</v>
      </c>
      <c r="J10" s="122" t="e">
        <f t="shared" si="1"/>
        <v>#REF!</v>
      </c>
      <c r="K10" s="173" t="e">
        <f>+#REF!+#REF!+#REF!+#REF!+#REF!+#REF!+#REF!+#REF!+#REF!+#REF!+#REF!+#REF!+#REF!+#REF!+#REF!+#REF!+#REF!+#REF!+#REF!+#REF!+'Ignalinos  '!#REF!+#REF!+#REF!+Biržų!#REF!+Anykščių!#REF!</f>
        <v>#REF!</v>
      </c>
      <c r="L10" s="67" t="e">
        <f t="shared" si="2"/>
        <v>#REF!</v>
      </c>
      <c r="N10" s="140" t="e">
        <f t="shared" si="3"/>
        <v>#REF!</v>
      </c>
      <c r="O10" s="137">
        <v>178</v>
      </c>
      <c r="P10" s="141" t="e">
        <f t="shared" si="4"/>
        <v>#REF!</v>
      </c>
    </row>
    <row r="11" spans="1:21" x14ac:dyDescent="0.25">
      <c r="A11" s="421" t="s">
        <v>189</v>
      </c>
      <c r="B11" s="174" t="s">
        <v>187</v>
      </c>
      <c r="C11" s="174" t="s">
        <v>27</v>
      </c>
      <c r="D11" s="120" t="e">
        <f>+Anykščių!#REF!+Biržų!#REF!+#REF!+#REF!+'Ignalinos  '!#REF!+#REF!+#REF!+#REF!+#REF!+#REF!+#REF!+#REF!+#REF!+#REF!+#REF!+#REF!+#REF!+#REF!+#REF!+#REF!+#REF!+#REF!+#REF!+#REF!+#REF!</f>
        <v>#REF!</v>
      </c>
      <c r="E11" s="121" t="e">
        <f>+#REF!+#REF!+#REF!+#REF!+#REF!+#REF!+#REF!+#REF!+#REF!+#REF!+#REF!+#REF!+#REF!+#REF!+#REF!+#REF!+#REF!+#REF!+#REF!+#REF!+'Ignalinos  '!#REF!+#REF!+#REF!+Biržų!#REF!+Anykščių!#REF!</f>
        <v>#REF!</v>
      </c>
      <c r="F11" s="122" t="s">
        <v>188</v>
      </c>
      <c r="G11" s="123"/>
      <c r="H11" s="124" t="e">
        <f>+#REF!+#REF!+#REF!+#REF!+#REF!+#REF!+#REF!+#REF!+#REF!+#REF!+#REF!+#REF!+#REF!+#REF!+#REF!+#REF!+#REF!+#REF!+#REF!+#REF!+'Ignalinos  '!#REF!+#REF!+#REF!+Biržų!#REF!+Anykščių!#REF!</f>
        <v>#REF!</v>
      </c>
      <c r="I11" s="122" t="s">
        <v>188</v>
      </c>
      <c r="J11" s="122"/>
      <c r="K11" s="173" t="e">
        <f>+#REF!+#REF!+#REF!+#REF!+#REF!+#REF!+#REF!+#REF!+#REF!+#REF!+#REF!+#REF!+#REF!+#REF!+#REF!+#REF!+#REF!+#REF!+#REF!+#REF!+'Ignalinos  '!#REF!+#REF!+#REF!+Biržų!#REF!+Anykščių!#REF!</f>
        <v>#REF!</v>
      </c>
      <c r="L11" s="67" t="e">
        <f t="shared" si="2"/>
        <v>#REF!</v>
      </c>
      <c r="N11" s="140" t="e">
        <f t="shared" si="3"/>
        <v>#REF!</v>
      </c>
      <c r="O11" s="137" t="s">
        <v>188</v>
      </c>
      <c r="P11" s="141"/>
    </row>
    <row r="12" spans="1:21" x14ac:dyDescent="0.25">
      <c r="A12" s="423"/>
      <c r="B12" s="174" t="s">
        <v>187</v>
      </c>
      <c r="C12" s="174" t="s">
        <v>47</v>
      </c>
      <c r="D12" s="120" t="e">
        <f>+Anykščių!#REF!+Biržų!#REF!+#REF!+#REF!+'Ignalinos  '!#REF!+#REF!+#REF!+#REF!+#REF!+#REF!+#REF!+#REF!+#REF!+#REF!+#REF!+#REF!+#REF!+#REF!+#REF!+#REF!+#REF!+#REF!+#REF!+#REF!+#REF!</f>
        <v>#REF!</v>
      </c>
      <c r="E12" s="121" t="e">
        <f>+#REF!+#REF!+#REF!+#REF!+#REF!+#REF!+#REF!+#REF!+#REF!+#REF!+#REF!+#REF!+#REF!+#REF!+#REF!+#REF!+#REF!+#REF!+#REF!+#REF!+'Ignalinos  '!#REF!+#REF!+#REF!+Biržų!#REF!+Anykščių!#REF!</f>
        <v>#REF!</v>
      </c>
      <c r="F12" s="122">
        <v>178</v>
      </c>
      <c r="G12" s="123" t="e">
        <f t="shared" si="0"/>
        <v>#REF!</v>
      </c>
      <c r="H12" s="124" t="e">
        <f>+#REF!+#REF!+#REF!+#REF!+#REF!+#REF!+#REF!+#REF!+#REF!+#REF!+#REF!+#REF!+#REF!+#REF!+#REF!+#REF!+#REF!+#REF!+#REF!+#REF!+'Ignalinos  '!#REF!+#REF!+#REF!+Biržų!#REF!+Anykščių!#REF!</f>
        <v>#REF!</v>
      </c>
      <c r="I12" s="122">
        <v>178</v>
      </c>
      <c r="J12" s="122" t="e">
        <f t="shared" si="1"/>
        <v>#REF!</v>
      </c>
      <c r="K12" s="173" t="e">
        <f>+#REF!+#REF!+#REF!+#REF!+#REF!+#REF!+#REF!+#REF!+#REF!+#REF!+#REF!+#REF!+#REF!+#REF!+#REF!+#REF!+#REF!+#REF!+#REF!+#REF!+'Ignalinos  '!#REF!+#REF!+#REF!+Biržų!#REF!+Anykščių!#REF!</f>
        <v>#REF!</v>
      </c>
      <c r="L12" s="67" t="e">
        <f t="shared" si="2"/>
        <v>#REF!</v>
      </c>
      <c r="N12" s="140" t="e">
        <f t="shared" si="3"/>
        <v>#REF!</v>
      </c>
      <c r="O12" s="137">
        <v>178</v>
      </c>
      <c r="P12" s="141" t="e">
        <f t="shared" si="4"/>
        <v>#REF!</v>
      </c>
    </row>
    <row r="13" spans="1:21" x14ac:dyDescent="0.25">
      <c r="A13" s="421" t="s">
        <v>190</v>
      </c>
      <c r="B13" s="174" t="s">
        <v>187</v>
      </c>
      <c r="C13" s="174" t="s">
        <v>27</v>
      </c>
      <c r="D13" s="120" t="e">
        <f>+Anykščių!#REF!+Biržų!#REF!+#REF!+#REF!+'Ignalinos  '!#REF!+#REF!+#REF!+#REF!+#REF!+#REF!+#REF!+#REF!+#REF!+#REF!+#REF!+#REF!+#REF!+#REF!+#REF!+#REF!+#REF!+#REF!+#REF!+#REF!+#REF!</f>
        <v>#REF!</v>
      </c>
      <c r="E13" s="121" t="e">
        <f>+#REF!+#REF!+#REF!+#REF!+#REF!+#REF!+#REF!+#REF!+#REF!+#REF!+#REF!+#REF!+#REF!+#REF!+#REF!+#REF!+#REF!+#REF!+#REF!+#REF!+'Ignalinos  '!#REF!+#REF!+#REF!+Biržų!#REF!+Anykščių!#REF!</f>
        <v>#REF!</v>
      </c>
      <c r="F13" s="122" t="s">
        <v>188</v>
      </c>
      <c r="G13" s="123"/>
      <c r="H13" s="124" t="e">
        <f>+#REF!+#REF!+#REF!+#REF!+#REF!+#REF!+#REF!+#REF!+#REF!+#REF!+#REF!+#REF!+#REF!+#REF!+#REF!+#REF!+#REF!+#REF!+#REF!+#REF!+'Ignalinos  '!#REF!+#REF!+#REF!+Biržų!#REF!+Anykščių!#REF!</f>
        <v>#REF!</v>
      </c>
      <c r="I13" s="122" t="s">
        <v>188</v>
      </c>
      <c r="J13" s="122"/>
      <c r="K13" s="173" t="e">
        <f>+#REF!+#REF!+#REF!+#REF!+#REF!+#REF!+#REF!+#REF!+#REF!+#REF!+#REF!+#REF!+#REF!+#REF!+#REF!+#REF!+#REF!+#REF!+#REF!+#REF!+'Ignalinos  '!#REF!+#REF!+#REF!+Biržų!#REF!+Anykščių!#REF!</f>
        <v>#REF!</v>
      </c>
      <c r="L13" s="67" t="e">
        <f t="shared" si="2"/>
        <v>#REF!</v>
      </c>
      <c r="N13" s="140" t="e">
        <f t="shared" si="3"/>
        <v>#REF!</v>
      </c>
      <c r="O13" s="137" t="s">
        <v>188</v>
      </c>
      <c r="P13" s="141"/>
    </row>
    <row r="14" spans="1:21" x14ac:dyDescent="0.25">
      <c r="A14" s="423"/>
      <c r="B14" s="174" t="s">
        <v>187</v>
      </c>
      <c r="C14" s="174" t="s">
        <v>47</v>
      </c>
      <c r="D14" s="120" t="e">
        <f>+Anykščių!#REF!+Biržų!#REF!+#REF!+#REF!+'Ignalinos  '!#REF!+#REF!+#REF!+#REF!+#REF!+#REF!+#REF!+#REF!+#REF!+#REF!+#REF!+#REF!+#REF!+#REF!+#REF!+#REF!+#REF!+#REF!+#REF!+#REF!+#REF!</f>
        <v>#REF!</v>
      </c>
      <c r="E14" s="121" t="e">
        <f>+#REF!+#REF!+#REF!+#REF!+#REF!+#REF!+#REF!+#REF!+#REF!+#REF!+#REF!+#REF!+#REF!+#REF!+#REF!+#REF!+#REF!+#REF!+#REF!+#REF!+'Ignalinos  '!#REF!+#REF!+#REF!+Biržų!#REF!+Anykščių!#REF!</f>
        <v>#REF!</v>
      </c>
      <c r="F14" s="122">
        <v>178</v>
      </c>
      <c r="G14" s="123" t="e">
        <f t="shared" si="0"/>
        <v>#REF!</v>
      </c>
      <c r="H14" s="124" t="e">
        <f>+#REF!+#REF!+#REF!+#REF!+#REF!+#REF!+#REF!+#REF!+#REF!+#REF!+#REF!+#REF!+#REF!+#REF!+#REF!+#REF!+#REF!+#REF!+#REF!+#REF!+'Ignalinos  '!#REF!+#REF!+#REF!+Biržų!#REF!+Anykščių!#REF!</f>
        <v>#REF!</v>
      </c>
      <c r="I14" s="122">
        <v>178</v>
      </c>
      <c r="J14" s="122" t="e">
        <f t="shared" si="1"/>
        <v>#REF!</v>
      </c>
      <c r="K14" s="173" t="e">
        <f>+#REF!+#REF!+#REF!+#REF!+#REF!+#REF!+#REF!+#REF!+#REF!+#REF!+#REF!+#REF!+#REF!+#REF!+#REF!+#REF!+#REF!+#REF!+#REF!+#REF!+'Ignalinos  '!#REF!+#REF!+#REF!+Biržų!#REF!+Anykščių!#REF!</f>
        <v>#REF!</v>
      </c>
      <c r="L14" s="67" t="e">
        <f t="shared" si="2"/>
        <v>#REF!</v>
      </c>
      <c r="N14" s="140" t="e">
        <f t="shared" si="3"/>
        <v>#REF!</v>
      </c>
      <c r="O14" s="137">
        <v>178</v>
      </c>
      <c r="P14" s="141" t="e">
        <f t="shared" si="4"/>
        <v>#REF!</v>
      </c>
    </row>
    <row r="15" spans="1:21" ht="36" x14ac:dyDescent="0.25">
      <c r="A15" s="167" t="s">
        <v>191</v>
      </c>
      <c r="B15" s="167" t="s">
        <v>191</v>
      </c>
      <c r="C15" s="174" t="s">
        <v>27</v>
      </c>
      <c r="D15" s="120" t="e">
        <f>+Anykščių!#REF!+Biržų!#REF!+#REF!+#REF!+'Ignalinos  '!#REF!+#REF!+#REF!+#REF!+#REF!+#REF!+#REF!+#REF!+#REF!+#REF!+#REF!+#REF!+#REF!+#REF!+#REF!+#REF!+#REF!+#REF!+#REF!+#REF!+#REF!</f>
        <v>#REF!</v>
      </c>
      <c r="E15" s="121" t="e">
        <f>+#REF!+#REF!+#REF!+#REF!+#REF!+#REF!+#REF!+#REF!+#REF!+#REF!+#REF!+#REF!+#REF!+#REF!+#REF!+#REF!+#REF!+#REF!+#REF!+#REF!+'Ignalinos  '!#REF!+#REF!+#REF!+Biržų!#REF!+Anykščių!#REF!</f>
        <v>#REF!</v>
      </c>
      <c r="F15" s="122">
        <v>263</v>
      </c>
      <c r="G15" s="123" t="e">
        <f t="shared" si="0"/>
        <v>#REF!</v>
      </c>
      <c r="H15" s="124" t="e">
        <f>+#REF!+#REF!+#REF!+#REF!+#REF!+#REF!+#REF!+#REF!+#REF!+#REF!+#REF!+#REF!+#REF!+#REF!+#REF!+#REF!+#REF!+#REF!+#REF!+#REF!+'Ignalinos  '!#REF!+#REF!+#REF!+Biržų!#REF!+Anykščių!#REF!</f>
        <v>#REF!</v>
      </c>
      <c r="I15" s="122">
        <v>263</v>
      </c>
      <c r="J15" s="122" t="e">
        <f t="shared" si="1"/>
        <v>#REF!</v>
      </c>
      <c r="K15" s="173" t="e">
        <f>+#REF!+#REF!+#REF!+#REF!+#REF!+#REF!+#REF!+#REF!+#REF!+#REF!+#REF!+#REF!+#REF!+#REF!+#REF!+#REF!+#REF!+#REF!+#REF!+#REF!+'Ignalinos  '!#REF!+#REF!+#REF!+Biržų!#REF!+Anykščių!#REF!</f>
        <v>#REF!</v>
      </c>
      <c r="L15" s="67" t="e">
        <f t="shared" si="2"/>
        <v>#REF!</v>
      </c>
      <c r="N15" s="140" t="e">
        <f t="shared" si="3"/>
        <v>#REF!</v>
      </c>
      <c r="O15" s="137">
        <v>263</v>
      </c>
      <c r="P15" s="141" t="e">
        <f t="shared" si="4"/>
        <v>#REF!</v>
      </c>
    </row>
    <row r="16" spans="1:21" x14ac:dyDescent="0.25">
      <c r="A16" s="174" t="s">
        <v>192</v>
      </c>
      <c r="B16" s="174" t="s">
        <v>193</v>
      </c>
      <c r="C16" s="174" t="s">
        <v>27</v>
      </c>
      <c r="D16" s="120" t="e">
        <f>+Anykščių!#REF!+Biržų!#REF!+#REF!+#REF!+'Ignalinos  '!#REF!+#REF!+#REF!+#REF!+#REF!+#REF!+#REF!+#REF!+#REF!+#REF!+#REF!+#REF!+#REF!+#REF!+#REF!+#REF!+#REF!+#REF!+#REF!+#REF!+#REF!</f>
        <v>#REF!</v>
      </c>
      <c r="E16" s="121" t="e">
        <f>+#REF!+#REF!+#REF!+#REF!+#REF!+#REF!+#REF!+#REF!+#REF!+#REF!+#REF!+#REF!+#REF!+#REF!+#REF!+#REF!+#REF!+#REF!+#REF!+#REF!+'Ignalinos  '!#REF!+#REF!+#REF!+Biržų!#REF!+Anykščių!#REF!</f>
        <v>#REF!</v>
      </c>
      <c r="F16" s="122">
        <v>299</v>
      </c>
      <c r="G16" s="123" t="e">
        <f t="shared" si="0"/>
        <v>#REF!</v>
      </c>
      <c r="H16" s="124" t="e">
        <f>+#REF!+#REF!+#REF!+#REF!+#REF!+#REF!+#REF!+#REF!+#REF!+#REF!+#REF!+#REF!+#REF!+#REF!+#REF!+#REF!+#REF!+#REF!+#REF!+#REF!+'Ignalinos  '!#REF!+#REF!+#REF!+Biržų!#REF!+Anykščių!#REF!</f>
        <v>#REF!</v>
      </c>
      <c r="I16" s="122">
        <v>299</v>
      </c>
      <c r="J16" s="122" t="e">
        <f t="shared" si="1"/>
        <v>#REF!</v>
      </c>
      <c r="K16" s="173" t="e">
        <f>+#REF!+#REF!+#REF!+#REF!+#REF!+#REF!+#REF!+#REF!+#REF!+#REF!+#REF!+#REF!+#REF!+#REF!+#REF!+#REF!+#REF!+#REF!+#REF!+#REF!+'Ignalinos  '!#REF!+#REF!+#REF!+Biržų!#REF!+Anykščių!#REF!</f>
        <v>#REF!</v>
      </c>
      <c r="L16" s="67" t="e">
        <f t="shared" si="2"/>
        <v>#REF!</v>
      </c>
      <c r="N16" s="140" t="e">
        <f t="shared" si="3"/>
        <v>#REF!</v>
      </c>
      <c r="O16" s="137">
        <v>299</v>
      </c>
      <c r="P16" s="141" t="e">
        <f t="shared" si="4"/>
        <v>#REF!</v>
      </c>
    </row>
    <row r="17" spans="1:16" ht="24" x14ac:dyDescent="0.25">
      <c r="A17" s="421" t="s">
        <v>194</v>
      </c>
      <c r="B17" s="174" t="s">
        <v>195</v>
      </c>
      <c r="C17" s="174" t="s">
        <v>47</v>
      </c>
      <c r="D17" s="120" t="e">
        <f>+Anykščių!#REF!+Biržų!#REF!+#REF!+#REF!+'Ignalinos  '!#REF!+#REF!+#REF!+#REF!+#REF!+#REF!+#REF!+#REF!+#REF!+#REF!+#REF!+#REF!+#REF!+#REF!+#REF!+#REF!+#REF!+#REF!+#REF!+#REF!+#REF!</f>
        <v>#REF!</v>
      </c>
      <c r="E17" s="121" t="e">
        <f>+#REF!+#REF!+#REF!+#REF!+#REF!+#REF!+#REF!+#REF!+#REF!+#REF!+#REF!+#REF!+#REF!+#REF!+#REF!+#REF!+#REF!+#REF!+#REF!+#REF!+'Ignalinos  '!#REF!+#REF!+#REF!+Biržų!#REF!+Anykščių!#REF!</f>
        <v>#REF!</v>
      </c>
      <c r="F17" s="122">
        <v>27</v>
      </c>
      <c r="G17" s="123" t="e">
        <f t="shared" si="0"/>
        <v>#REF!</v>
      </c>
      <c r="H17" s="124" t="e">
        <f>+#REF!+#REF!+#REF!+#REF!+#REF!+#REF!+#REF!+#REF!+#REF!+#REF!+#REF!+#REF!+#REF!+#REF!+#REF!+#REF!+#REF!+#REF!+#REF!+#REF!+'Ignalinos  '!#REF!+#REF!+#REF!+Biržų!#REF!+Anykščių!#REF!</f>
        <v>#REF!</v>
      </c>
      <c r="I17" s="122">
        <v>27</v>
      </c>
      <c r="J17" s="122" t="e">
        <f t="shared" si="1"/>
        <v>#REF!</v>
      </c>
      <c r="K17" s="173" t="e">
        <f>+#REF!+#REF!+#REF!+#REF!+#REF!+#REF!+#REF!+#REF!+#REF!+#REF!+#REF!+#REF!+#REF!+#REF!+#REF!+#REF!+#REF!+#REF!+#REF!+#REF!+'Ignalinos  '!#REF!+#REF!+#REF!+Biržų!#REF!+Anykščių!#REF!</f>
        <v>#REF!</v>
      </c>
      <c r="L17" s="67" t="e">
        <f t="shared" si="2"/>
        <v>#REF!</v>
      </c>
      <c r="N17" s="140" t="e">
        <f t="shared" si="3"/>
        <v>#REF!</v>
      </c>
      <c r="O17" s="137">
        <v>27</v>
      </c>
      <c r="P17" s="141" t="e">
        <f t="shared" si="4"/>
        <v>#REF!</v>
      </c>
    </row>
    <row r="18" spans="1:16" ht="24" x14ac:dyDescent="0.25">
      <c r="A18" s="422"/>
      <c r="B18" s="174" t="s">
        <v>196</v>
      </c>
      <c r="C18" s="174" t="s">
        <v>197</v>
      </c>
      <c r="D18" s="120" t="e">
        <f>+Anykščių!#REF!+Biržų!#REF!+#REF!+#REF!+'Ignalinos  '!#REF!+#REF!+#REF!+#REF!+#REF!+#REF!+#REF!+#REF!+#REF!+#REF!+#REF!+#REF!+#REF!+#REF!+#REF!+#REF!+#REF!+#REF!+#REF!+#REF!+#REF!</f>
        <v>#REF!</v>
      </c>
      <c r="E18" s="121" t="e">
        <f>+#REF!+#REF!+#REF!+#REF!+#REF!+#REF!+#REF!+#REF!+#REF!+#REF!+#REF!+#REF!+#REF!+#REF!+#REF!+#REF!+#REF!+#REF!+#REF!+#REF!+'Ignalinos  '!#REF!+#REF!+#REF!+Biržų!#REF!+Anykščių!#REF!</f>
        <v>#REF!</v>
      </c>
      <c r="F18" s="122">
        <v>390</v>
      </c>
      <c r="G18" s="123" t="e">
        <f t="shared" si="0"/>
        <v>#REF!</v>
      </c>
      <c r="H18" s="124" t="e">
        <f>+#REF!+#REF!+#REF!+#REF!+#REF!+#REF!+#REF!+#REF!+#REF!+#REF!+#REF!+#REF!+#REF!+#REF!+#REF!+#REF!+#REF!+#REF!+#REF!+#REF!+'Ignalinos  '!#REF!+#REF!+#REF!+Biržų!#REF!+Anykščių!#REF!</f>
        <v>#REF!</v>
      </c>
      <c r="I18" s="122">
        <v>390</v>
      </c>
      <c r="J18" s="122" t="e">
        <f t="shared" si="1"/>
        <v>#REF!</v>
      </c>
      <c r="K18" s="173" t="e">
        <f>+#REF!+#REF!+#REF!+#REF!+#REF!+#REF!+#REF!+#REF!+#REF!+#REF!+#REF!+#REF!+#REF!+#REF!+#REF!+#REF!+#REF!+#REF!+#REF!+#REF!+'Ignalinos  '!#REF!+#REF!+#REF!+Biržų!#REF!+Anykščių!#REF!</f>
        <v>#REF!</v>
      </c>
      <c r="L18" s="67" t="e">
        <f t="shared" si="2"/>
        <v>#REF!</v>
      </c>
      <c r="N18" s="140" t="e">
        <f t="shared" si="3"/>
        <v>#REF!</v>
      </c>
      <c r="O18" s="137">
        <v>390</v>
      </c>
      <c r="P18" s="141" t="e">
        <f t="shared" si="4"/>
        <v>#REF!</v>
      </c>
    </row>
    <row r="19" spans="1:16" x14ac:dyDescent="0.25">
      <c r="A19" s="423"/>
      <c r="B19" s="174" t="s">
        <v>3</v>
      </c>
      <c r="C19" s="174" t="s">
        <v>54</v>
      </c>
      <c r="D19" s="120" t="e">
        <f>+Anykščių!#REF!+Biržų!#REF!+#REF!+#REF!+'Ignalinos  '!#REF!+#REF!+#REF!+#REF!+#REF!+#REF!+#REF!+#REF!+#REF!+#REF!+#REF!+#REF!+#REF!+#REF!+#REF!+#REF!+#REF!+#REF!+#REF!+#REF!+#REF!</f>
        <v>#REF!</v>
      </c>
      <c r="E19" s="121" t="e">
        <f>+#REF!+#REF!+#REF!+#REF!+#REF!+#REF!+#REF!+#REF!+#REF!+#REF!+#REF!+#REF!+#REF!+#REF!+#REF!+#REF!+#REF!+#REF!+#REF!+#REF!+'Ignalinos  '!#REF!+#REF!+#REF!+Biržų!#REF!+Anykščių!#REF!</f>
        <v>#REF!</v>
      </c>
      <c r="F19" s="122">
        <v>1.85</v>
      </c>
      <c r="G19" s="123" t="e">
        <f t="shared" si="0"/>
        <v>#REF!</v>
      </c>
      <c r="H19" s="90" t="e">
        <f>+#REF!+#REF!+#REF!+#REF!+#REF!+#REF!+#REF!+#REF!+#REF!+#REF!+#REF!+#REF!+#REF!+#REF!+#REF!+#REF!+#REF!+#REF!+#REF!+#REF!+'Ignalinos  '!#REF!+#REF!+#REF!+Biržų!#REF!+Anykščių!#REF!</f>
        <v>#REF!</v>
      </c>
      <c r="I19" s="122">
        <v>1.85</v>
      </c>
      <c r="J19" s="122" t="e">
        <f t="shared" si="1"/>
        <v>#REF!</v>
      </c>
      <c r="K19" s="173" t="e">
        <f>+#REF!+#REF!+#REF!+#REF!+#REF!+#REF!+#REF!+#REF!+#REF!+#REF!+#REF!+#REF!+#REF!+#REF!+#REF!+#REF!+#REF!+#REF!+#REF!+#REF!+'Ignalinos  '!#REF!+#REF!+#REF!+Biržų!#REF!+Anykščių!#REF!</f>
        <v>#REF!</v>
      </c>
      <c r="L19" s="67" t="e">
        <f t="shared" si="2"/>
        <v>#REF!</v>
      </c>
      <c r="N19" s="140" t="e">
        <f t="shared" si="3"/>
        <v>#REF!</v>
      </c>
      <c r="O19" s="137">
        <v>1.85</v>
      </c>
      <c r="P19" s="141" t="e">
        <f t="shared" si="4"/>
        <v>#REF!</v>
      </c>
    </row>
    <row r="20" spans="1:16" ht="24" x14ac:dyDescent="0.25">
      <c r="A20" s="174" t="s">
        <v>31</v>
      </c>
      <c r="B20" s="174" t="s">
        <v>31</v>
      </c>
      <c r="C20" s="174" t="s">
        <v>27</v>
      </c>
      <c r="D20" s="120" t="e">
        <f>+Anykščių!#REF!+Biržų!#REF!+#REF!+#REF!+'Ignalinos  '!#REF!+#REF!+#REF!+#REF!+#REF!+#REF!+#REF!+#REF!+#REF!+#REF!+#REF!+#REF!+#REF!+#REF!+#REF!+#REF!+#REF!+#REF!+#REF!+#REF!+#REF!</f>
        <v>#REF!</v>
      </c>
      <c r="E20" s="121" t="e">
        <f>+#REF!+#REF!+#REF!+#REF!+#REF!+#REF!+#REF!+#REF!+#REF!+#REF!+#REF!+#REF!+#REF!+#REF!+#REF!+#REF!+#REF!+#REF!+#REF!+#REF!+'Ignalinos  '!#REF!+#REF!+#REF!+Biržų!#REF!+Anykščių!#REF!</f>
        <v>#REF!</v>
      </c>
      <c r="F20" s="122">
        <v>301</v>
      </c>
      <c r="G20" s="123" t="e">
        <f t="shared" si="0"/>
        <v>#REF!</v>
      </c>
      <c r="H20" s="124" t="e">
        <f>+#REF!+#REF!+#REF!+#REF!+#REF!+#REF!+#REF!+#REF!+#REF!+#REF!+#REF!+#REF!+#REF!+#REF!+#REF!+#REF!+#REF!+#REF!+#REF!+#REF!+'Ignalinos  '!#REF!+#REF!+#REF!+Biržų!#REF!+Anykščių!#REF!</f>
        <v>#REF!</v>
      </c>
      <c r="I20" s="122">
        <v>301</v>
      </c>
      <c r="J20" s="122" t="e">
        <f t="shared" si="1"/>
        <v>#REF!</v>
      </c>
      <c r="K20" s="173" t="e">
        <f>+#REF!+#REF!+#REF!+#REF!+#REF!+#REF!+#REF!+#REF!+#REF!+#REF!+#REF!+#REF!+#REF!+#REF!+#REF!+#REF!+#REF!+#REF!+#REF!+#REF!+'Ignalinos  '!#REF!+#REF!+#REF!+Biržų!#REF!+Anykščių!#REF!</f>
        <v>#REF!</v>
      </c>
      <c r="L20" s="67" t="e">
        <f t="shared" si="2"/>
        <v>#REF!</v>
      </c>
      <c r="N20" s="140" t="e">
        <f t="shared" si="3"/>
        <v>#REF!</v>
      </c>
      <c r="O20" s="137">
        <v>301</v>
      </c>
      <c r="P20" s="141" t="e">
        <f t="shared" si="4"/>
        <v>#REF!</v>
      </c>
    </row>
    <row r="21" spans="1:16" x14ac:dyDescent="0.25">
      <c r="A21" s="102" t="s">
        <v>32</v>
      </c>
      <c r="B21" s="102" t="s">
        <v>32</v>
      </c>
      <c r="C21" s="174" t="s">
        <v>33</v>
      </c>
      <c r="D21" s="120" t="e">
        <f>+Anykščių!#REF!+Biržų!#REF!+#REF!+#REF!+'Ignalinos  '!#REF!+#REF!+#REF!+#REF!+#REF!+#REF!+#REF!+#REF!+#REF!+#REF!+#REF!+#REF!+#REF!+#REF!+#REF!+#REF!+#REF!+#REF!+#REF!+#REF!+#REF!</f>
        <v>#REF!</v>
      </c>
      <c r="E21" s="121" t="e">
        <f>+#REF!+#REF!+#REF!+#REF!+#REF!+#REF!+#REF!+#REF!+#REF!+#REF!+#REF!+#REF!+#REF!+#REF!+#REF!+#REF!+#REF!+#REF!+#REF!+#REF!+'Ignalinos  '!#REF!+#REF!+#REF!+Biržų!#REF!+Anykščių!#REF!</f>
        <v>#REF!</v>
      </c>
      <c r="F21" s="122">
        <v>53</v>
      </c>
      <c r="G21" s="123" t="e">
        <f t="shared" si="0"/>
        <v>#REF!</v>
      </c>
      <c r="H21" s="124" t="e">
        <f>+#REF!+#REF!+#REF!+#REF!+#REF!+#REF!+#REF!+#REF!+#REF!+#REF!+#REF!+#REF!+#REF!+#REF!+#REF!+#REF!+#REF!+#REF!+#REF!+#REF!+'Ignalinos  '!#REF!+#REF!+#REF!+Biržų!#REF!+Anykščių!#REF!</f>
        <v>#REF!</v>
      </c>
      <c r="I21" s="122">
        <v>53</v>
      </c>
      <c r="J21" s="122" t="e">
        <f t="shared" si="1"/>
        <v>#REF!</v>
      </c>
      <c r="K21" s="173" t="e">
        <f>+#REF!+#REF!+#REF!+#REF!+#REF!+#REF!+#REF!+#REF!+#REF!+#REF!+#REF!+#REF!+#REF!+#REF!+#REF!+#REF!+#REF!+#REF!+#REF!+#REF!+'Ignalinos  '!#REF!+#REF!+#REF!+Biržų!#REF!+Anykščių!#REF!</f>
        <v>#REF!</v>
      </c>
      <c r="L21" s="67" t="e">
        <f t="shared" si="2"/>
        <v>#REF!</v>
      </c>
      <c r="N21" s="140" t="e">
        <f t="shared" si="3"/>
        <v>#REF!</v>
      </c>
      <c r="O21" s="137">
        <v>53</v>
      </c>
      <c r="P21" s="141" t="e">
        <f t="shared" si="4"/>
        <v>#REF!</v>
      </c>
    </row>
    <row r="22" spans="1:16" ht="24" x14ac:dyDescent="0.25">
      <c r="A22" s="174" t="s">
        <v>34</v>
      </c>
      <c r="B22" s="102" t="s">
        <v>34</v>
      </c>
      <c r="C22" s="174" t="s">
        <v>33</v>
      </c>
      <c r="D22" s="120" t="e">
        <f>+Anykščių!#REF!+Biržų!#REF!+#REF!+#REF!+'Ignalinos  '!#REF!+#REF!+#REF!+#REF!+#REF!+#REF!+#REF!+#REF!+#REF!+#REF!+#REF!+#REF!+#REF!+#REF!+#REF!+#REF!+#REF!+#REF!+#REF!+#REF!+#REF!</f>
        <v>#REF!</v>
      </c>
      <c r="E22" s="121" t="e">
        <f>+#REF!+#REF!+#REF!+#REF!+#REF!+#REF!+#REF!+#REF!+#REF!+#REF!+#REF!+#REF!+#REF!+#REF!+#REF!+#REF!+#REF!+#REF!+#REF!+#REF!+'Ignalinos  '!#REF!+#REF!+#REF!+Biržų!#REF!+Anykščių!#REF!</f>
        <v>#REF!</v>
      </c>
      <c r="F22" s="122">
        <v>126</v>
      </c>
      <c r="G22" s="123" t="e">
        <f t="shared" si="0"/>
        <v>#REF!</v>
      </c>
      <c r="H22" s="124" t="e">
        <f>+#REF!+#REF!+#REF!+#REF!+#REF!+#REF!+#REF!+#REF!+#REF!+#REF!+#REF!+#REF!+#REF!+#REF!+#REF!+#REF!+#REF!+#REF!+#REF!+#REF!+'Ignalinos  '!#REF!+#REF!+#REF!+Biržų!#REF!+Anykščių!#REF!</f>
        <v>#REF!</v>
      </c>
      <c r="I22" s="122">
        <v>126</v>
      </c>
      <c r="J22" s="122" t="e">
        <f t="shared" si="1"/>
        <v>#REF!</v>
      </c>
      <c r="K22" s="173" t="e">
        <f>+#REF!+#REF!+#REF!+#REF!+#REF!+#REF!+#REF!+#REF!+#REF!+#REF!+#REF!+#REF!+#REF!+#REF!+#REF!+#REF!+#REF!+#REF!+#REF!+#REF!+'Ignalinos  '!#REF!+#REF!+#REF!+Biržų!#REF!+Anykščių!#REF!</f>
        <v>#REF!</v>
      </c>
      <c r="L22" s="67" t="e">
        <f t="shared" si="2"/>
        <v>#REF!</v>
      </c>
      <c r="N22" s="140" t="e">
        <f t="shared" si="3"/>
        <v>#REF!</v>
      </c>
      <c r="O22" s="137">
        <v>126</v>
      </c>
      <c r="P22" s="141" t="e">
        <f t="shared" si="4"/>
        <v>#REF!</v>
      </c>
    </row>
    <row r="23" spans="1:16" ht="24" x14ac:dyDescent="0.25">
      <c r="A23" s="174" t="s">
        <v>198</v>
      </c>
      <c r="B23" s="167" t="s">
        <v>56</v>
      </c>
      <c r="C23" s="167" t="s">
        <v>33</v>
      </c>
      <c r="D23" s="120" t="e">
        <f>+Anykščių!#REF!+Biržų!#REF!+#REF!+#REF!+'Ignalinos  '!#REF!+#REF!+#REF!+#REF!+#REF!+#REF!+#REF!+#REF!+#REF!+#REF!+#REF!+#REF!+#REF!+#REF!+#REF!+#REF!+#REF!+#REF!+#REF!+#REF!+#REF!</f>
        <v>#REF!</v>
      </c>
      <c r="E23" s="121" t="e">
        <f>+#REF!+#REF!+#REF!+#REF!+#REF!+#REF!+#REF!+#REF!+#REF!+#REF!+#REF!+#REF!+#REF!+#REF!+#REF!+#REF!+#REF!+#REF!+#REF!+#REF!+'Ignalinos  '!#REF!+#REF!+#REF!+Biržų!#REF!+Anykščių!#REF!</f>
        <v>#REF!</v>
      </c>
      <c r="F23" s="122">
        <v>1.5</v>
      </c>
      <c r="G23" s="123" t="e">
        <f t="shared" si="0"/>
        <v>#REF!</v>
      </c>
      <c r="H23" s="124" t="e">
        <f>+#REF!+#REF!+#REF!+#REF!+#REF!+#REF!+#REF!+#REF!+#REF!+#REF!+#REF!+#REF!+#REF!+#REF!+#REF!+#REF!+#REF!+#REF!+#REF!+#REF!+'Ignalinos  '!#REF!+#REF!+#REF!+Biržų!#REF!+Anykščių!#REF!</f>
        <v>#REF!</v>
      </c>
      <c r="I23" s="122">
        <v>1.5</v>
      </c>
      <c r="J23" s="122" t="e">
        <f t="shared" si="1"/>
        <v>#REF!</v>
      </c>
      <c r="K23" s="173" t="e">
        <f>+#REF!+#REF!+#REF!+#REF!+#REF!+#REF!+#REF!+#REF!+#REF!+#REF!+#REF!+#REF!+#REF!+#REF!+#REF!+#REF!+#REF!+#REF!+#REF!+#REF!+'Ignalinos  '!#REF!+#REF!+#REF!+Biržų!#REF!+Anykščių!#REF!</f>
        <v>#REF!</v>
      </c>
      <c r="L23" s="67" t="e">
        <f t="shared" si="2"/>
        <v>#REF!</v>
      </c>
      <c r="N23" s="140" t="e">
        <f t="shared" si="3"/>
        <v>#REF!</v>
      </c>
      <c r="O23" s="137">
        <v>1.5</v>
      </c>
      <c r="P23" s="141" t="e">
        <f t="shared" si="4"/>
        <v>#REF!</v>
      </c>
    </row>
    <row r="24" spans="1:16" x14ac:dyDescent="0.25">
      <c r="A24" s="174" t="s">
        <v>199</v>
      </c>
      <c r="B24" s="102" t="s">
        <v>200</v>
      </c>
      <c r="C24" s="102" t="s">
        <v>27</v>
      </c>
      <c r="D24" s="120" t="e">
        <f>+Anykščių!#REF!+Biržų!#REF!+#REF!+#REF!+'Ignalinos  '!#REF!+#REF!+#REF!+#REF!+#REF!+#REF!+#REF!+#REF!+#REF!+#REF!+#REF!+#REF!+#REF!+#REF!+#REF!+#REF!+#REF!+#REF!+#REF!+#REF!+#REF!</f>
        <v>#REF!</v>
      </c>
      <c r="E24" s="121" t="e">
        <f>+#REF!+#REF!+#REF!+#REF!+#REF!+#REF!+#REF!+#REF!+#REF!+#REF!+#REF!+#REF!+#REF!+#REF!+#REF!+#REF!+#REF!+#REF!+#REF!+#REF!+'Ignalinos  '!#REF!+#REF!+#REF!+Biržų!#REF!+Anykščių!#REF!</f>
        <v>#REF!</v>
      </c>
      <c r="F24" s="122">
        <v>299</v>
      </c>
      <c r="G24" s="123" t="e">
        <f t="shared" si="0"/>
        <v>#REF!</v>
      </c>
      <c r="H24" s="124" t="e">
        <f>+#REF!+#REF!+#REF!+#REF!+#REF!+#REF!+#REF!+#REF!+#REF!+#REF!+#REF!+#REF!+#REF!+#REF!+#REF!+#REF!+#REF!+#REF!+#REF!+#REF!+'Ignalinos  '!#REF!+#REF!+#REF!+Biržų!#REF!+Anykščių!#REF!</f>
        <v>#REF!</v>
      </c>
      <c r="I24" s="122">
        <v>299</v>
      </c>
      <c r="J24" s="122" t="e">
        <f t="shared" si="1"/>
        <v>#REF!</v>
      </c>
      <c r="K24" s="173" t="e">
        <f>+#REF!+#REF!+#REF!+#REF!+#REF!+#REF!+#REF!+#REF!+#REF!+#REF!+#REF!+#REF!+#REF!+#REF!+#REF!+#REF!+#REF!+#REF!+#REF!+#REF!+'Ignalinos  '!#REF!+#REF!+#REF!+Biržų!#REF!+Anykščių!#REF!</f>
        <v>#REF!</v>
      </c>
      <c r="L24" s="67" t="e">
        <f t="shared" si="2"/>
        <v>#REF!</v>
      </c>
      <c r="N24" s="140" t="e">
        <f t="shared" si="3"/>
        <v>#REF!</v>
      </c>
      <c r="O24" s="137">
        <v>299</v>
      </c>
      <c r="P24" s="141" t="e">
        <f t="shared" si="4"/>
        <v>#REF!</v>
      </c>
    </row>
    <row r="25" spans="1:16" ht="24" x14ac:dyDescent="0.25">
      <c r="A25" s="104" t="s">
        <v>201</v>
      </c>
      <c r="B25" s="104" t="s">
        <v>7</v>
      </c>
      <c r="C25" s="94" t="s">
        <v>202</v>
      </c>
      <c r="D25" s="175" t="e">
        <f>+Anykščių!#REF!+Biržų!#REF!+#REF!+#REF!+'Ignalinos  '!#REF!+#REF!+#REF!+#REF!+#REF!+#REF!+#REF!+#REF!+#REF!+#REF!+#REF!+#REF!+#REF!+#REF!+#REF!+#REF!+#REF!+#REF!+#REF!+#REF!+#REF!</f>
        <v>#REF!</v>
      </c>
      <c r="E25" s="176" t="e">
        <f>+#REF!+#REF!+#REF!+#REF!+#REF!+#REF!+#REF!+#REF!+#REF!+#REF!+#REF!+#REF!+#REF!+#REF!+#REF!+#REF!+#REF!+#REF!+#REF!+#REF!+'Ignalinos  '!#REF!+#REF!+#REF!+Biržų!#REF!+Anykščių!#REF!</f>
        <v>#REF!</v>
      </c>
      <c r="F25" s="132" t="s">
        <v>188</v>
      </c>
      <c r="G25" s="177"/>
      <c r="H25" s="178" t="e">
        <f>+#REF!+#REF!+#REF!+#REF!+#REF!+#REF!+#REF!+#REF!+#REF!+#REF!+#REF!+#REF!+#REF!+#REF!+#REF!+#REF!+#REF!+#REF!+#REF!+#REF!+'Ignalinos  '!#REF!+#REF!+#REF!+Biržų!#REF!+Anykščių!#REF!</f>
        <v>#REF!</v>
      </c>
      <c r="I25" s="132" t="s">
        <v>188</v>
      </c>
      <c r="J25" s="132"/>
      <c r="K25" s="179" t="e">
        <f>+#REF!+#REF!+#REF!+#REF!+#REF!+#REF!+#REF!+#REF!+#REF!+#REF!+#REF!+#REF!+#REF!+#REF!+#REF!+#REF!+#REF!+#REF!+#REF!+#REF!+'Ignalinos  '!#REF!+#REF!+#REF!+Biržų!#REF!+Anykščių!#REF!</f>
        <v>#REF!</v>
      </c>
      <c r="L25" s="89" t="e">
        <f t="shared" si="2"/>
        <v>#REF!</v>
      </c>
      <c r="N25" s="140" t="e">
        <f t="shared" si="3"/>
        <v>#REF!</v>
      </c>
      <c r="O25" s="137" t="s">
        <v>188</v>
      </c>
      <c r="P25" s="141"/>
    </row>
    <row r="26" spans="1:16" ht="24" x14ac:dyDescent="0.25">
      <c r="A26" s="118" t="s">
        <v>201</v>
      </c>
      <c r="B26" s="118" t="s">
        <v>7</v>
      </c>
      <c r="C26" s="180" t="s">
        <v>58</v>
      </c>
      <c r="D26" s="181"/>
      <c r="E26" s="182"/>
      <c r="F26" s="134"/>
      <c r="G26" s="183"/>
      <c r="H26" s="184" t="e">
        <f>+#REF!+#REF!+#REF!+#REF!+#REF!+#REF!+#REF!+#REF!+#REF!+#REF!+#REF!+#REF!+#REF!+#REF!+#REF!+#REF!+#REF!+#REF!+#REF!+#REF!+'Ignalinos  '!#REF!+#REF!+#REF!+Biržų!#REF!+Anykščių!#REF!</f>
        <v>#REF!</v>
      </c>
      <c r="I26" s="134">
        <v>0.55000000000000004</v>
      </c>
      <c r="J26" s="134" t="e">
        <f>+I26*H26</f>
        <v>#REF!</v>
      </c>
      <c r="K26" s="185"/>
      <c r="L26" s="83"/>
      <c r="N26" s="140" t="e">
        <f t="shared" si="3"/>
        <v>#REF!</v>
      </c>
      <c r="O26" s="137">
        <v>0.55000000000000004</v>
      </c>
      <c r="P26" s="141" t="e">
        <f t="shared" si="4"/>
        <v>#REF!</v>
      </c>
    </row>
    <row r="27" spans="1:16" ht="24" x14ac:dyDescent="0.25">
      <c r="A27" s="104" t="s">
        <v>8</v>
      </c>
      <c r="B27" s="104" t="s">
        <v>9</v>
      </c>
      <c r="C27" s="94" t="s">
        <v>202</v>
      </c>
      <c r="D27" s="186" t="e">
        <f>+Anykščių!#REF!+Biržų!#REF!+#REF!+#REF!+'Ignalinos  '!#REF!+#REF!+#REF!+#REF!+#REF!+#REF!+#REF!+#REF!+#REF!+#REF!+#REF!+#REF!+#REF!+#REF!+#REF!+#REF!+#REF!+#REF!+#REF!+#REF!+#REF!</f>
        <v>#REF!</v>
      </c>
      <c r="E27" s="187" t="e">
        <f>+#REF!+#REF!+#REF!+#REF!+#REF!+#REF!+#REF!+#REF!+#REF!+#REF!+#REF!+#REF!+#REF!+#REF!+#REF!+#REF!+#REF!+#REF!+#REF!+#REF!+'Ignalinos  '!#REF!+#REF!+#REF!+Biržų!#REF!+Anykščių!#REF!</f>
        <v>#REF!</v>
      </c>
      <c r="F27" s="133" t="s">
        <v>188</v>
      </c>
      <c r="G27" s="188"/>
      <c r="H27" s="189" t="e">
        <f>+#REF!+#REF!+#REF!+#REF!+#REF!+#REF!+#REF!+#REF!+#REF!+#REF!+#REF!+#REF!+#REF!+#REF!+#REF!+#REF!+#REF!+#REF!+#REF!+#REF!+'Ignalinos  '!#REF!+#REF!+#REF!+Biržų!#REF!+Anykščių!#REF!</f>
        <v>#REF!</v>
      </c>
      <c r="I27" s="133" t="s">
        <v>188</v>
      </c>
      <c r="J27" s="133"/>
      <c r="K27" s="190" t="e">
        <f>+#REF!+#REF!+#REF!+#REF!+#REF!+#REF!+#REF!+#REF!+#REF!+#REF!+#REF!+#REF!+#REF!+#REF!+#REF!+#REF!+#REF!+#REF!+#REF!+#REF!+'Ignalinos  '!#REF!+#REF!+#REF!+Biržų!#REF!+Anykščių!#REF!</f>
        <v>#REF!</v>
      </c>
      <c r="L27" s="89" t="e">
        <f t="shared" si="2"/>
        <v>#REF!</v>
      </c>
      <c r="N27" s="140" t="e">
        <f t="shared" si="3"/>
        <v>#REF!</v>
      </c>
      <c r="O27" s="137" t="s">
        <v>188</v>
      </c>
      <c r="P27" s="141"/>
    </row>
    <row r="28" spans="1:16" ht="24" x14ac:dyDescent="0.25">
      <c r="A28" s="104" t="s">
        <v>8</v>
      </c>
      <c r="B28" s="104" t="s">
        <v>9</v>
      </c>
      <c r="C28" s="94" t="s">
        <v>27</v>
      </c>
      <c r="D28" s="186"/>
      <c r="E28" s="187"/>
      <c r="F28" s="133"/>
      <c r="G28" s="188"/>
      <c r="H28" s="189" t="e">
        <f>+#REF!+#REF!+#REF!+#REF!+#REF!+#REF!+#REF!+#REF!+#REF!+#REF!+#REF!+#REF!+#REF!+#REF!+#REF!+#REF!+#REF!+#REF!+#REF!+#REF!+'Ignalinos  '!#REF!+#REF!+#REF!+Biržų!#REF!+Anykščių!#REF!</f>
        <v>#REF!</v>
      </c>
      <c r="I28" s="133">
        <v>245</v>
      </c>
      <c r="J28" s="133" t="e">
        <f>+H28*I28</f>
        <v>#REF!</v>
      </c>
      <c r="K28" s="190"/>
      <c r="L28" s="83"/>
      <c r="N28" s="140" t="e">
        <f t="shared" si="3"/>
        <v>#REF!</v>
      </c>
      <c r="O28" s="137">
        <v>245</v>
      </c>
      <c r="P28" s="141" t="e">
        <f t="shared" si="4"/>
        <v>#REF!</v>
      </c>
    </row>
    <row r="29" spans="1:16" ht="24" x14ac:dyDescent="0.25">
      <c r="A29" s="104" t="s">
        <v>8</v>
      </c>
      <c r="B29" s="104" t="s">
        <v>28</v>
      </c>
      <c r="C29" s="94" t="s">
        <v>27</v>
      </c>
      <c r="D29" s="186" t="e">
        <f>+Anykščių!#REF!+Biržų!#REF!+#REF!+#REF!+'Ignalinos  '!#REF!+#REF!+#REF!+#REF!+#REF!+#REF!+#REF!+#REF!+#REF!+#REF!+#REF!+#REF!+#REF!+#REF!+#REF!+#REF!+#REF!+#REF!+#REF!+#REF!+#REF!</f>
        <v>#REF!</v>
      </c>
      <c r="E29" s="191" t="e">
        <f>+#REF!+#REF!+#REF!+#REF!+#REF!+#REF!+#REF!+#REF!+#REF!+#REF!+#REF!+#REF!+#REF!+#REF!+#REF!+#REF!+#REF!+#REF!+#REF!+#REF!+'Ignalinos  '!#REF!+#REF!+#REF!+Biržų!#REF!+Anykščių!#REF!</f>
        <v>#REF!</v>
      </c>
      <c r="F29" s="192">
        <v>301</v>
      </c>
      <c r="G29" s="193" t="e">
        <f t="shared" si="0"/>
        <v>#REF!</v>
      </c>
      <c r="H29" s="189" t="e">
        <f>+#REF!+#REF!+#REF!+#REF!+#REF!+#REF!+#REF!+#REF!+#REF!+#REF!+#REF!+#REF!+#REF!+#REF!+#REF!+#REF!+#REF!+#REF!+#REF!+#REF!+'Ignalinos  '!#REF!+#REF!+#REF!+Biržų!#REF!+Anykščių!#REF!</f>
        <v>#REF!</v>
      </c>
      <c r="I29" s="133">
        <v>301</v>
      </c>
      <c r="J29" s="133" t="e">
        <f t="shared" si="1"/>
        <v>#REF!</v>
      </c>
      <c r="K29" s="190" t="e">
        <f>+#REF!+#REF!+#REF!+#REF!+#REF!+#REF!+#REF!+#REF!+#REF!+#REF!+#REF!+#REF!+#REF!+#REF!+#REF!+#REF!+#REF!+#REF!+#REF!+#REF!+'Ignalinos  '!#REF!+#REF!+#REF!+Biržų!#REF!+Anykščių!#REF!</f>
        <v>#REF!</v>
      </c>
      <c r="L29" s="67" t="e">
        <f t="shared" si="2"/>
        <v>#REF!</v>
      </c>
      <c r="N29" s="140" t="e">
        <f t="shared" si="3"/>
        <v>#REF!</v>
      </c>
      <c r="O29" s="137">
        <v>301</v>
      </c>
      <c r="P29" s="141" t="e">
        <f t="shared" si="4"/>
        <v>#REF!</v>
      </c>
    </row>
    <row r="30" spans="1:16" x14ac:dyDescent="0.25">
      <c r="A30" s="145" t="s">
        <v>203</v>
      </c>
      <c r="B30" s="145"/>
      <c r="C30" s="145"/>
      <c r="D30" s="145"/>
      <c r="E30" s="146"/>
      <c r="F30" s="146"/>
      <c r="G30" s="146"/>
      <c r="H30" s="145"/>
      <c r="I30" s="145"/>
      <c r="J30" s="145"/>
      <c r="K30" s="145"/>
      <c r="L30" s="67">
        <f t="shared" si="2"/>
        <v>0</v>
      </c>
      <c r="N30" s="140">
        <f t="shared" si="3"/>
        <v>0</v>
      </c>
      <c r="O30" s="142"/>
      <c r="P30" s="141">
        <f t="shared" si="4"/>
        <v>0</v>
      </c>
    </row>
    <row r="31" spans="1:16" x14ac:dyDescent="0.25">
      <c r="A31" s="442" t="s">
        <v>204</v>
      </c>
      <c r="B31" s="94" t="s">
        <v>205</v>
      </c>
      <c r="C31" s="94" t="s">
        <v>27</v>
      </c>
      <c r="D31" s="186" t="e">
        <f>+Anykščių!#REF!+Biržų!#REF!+#REF!+#REF!+'Ignalinos  '!#REF!+#REF!+#REF!+#REF!+#REF!+#REF!+#REF!+#REF!+#REF!+#REF!+#REF!+#REF!+#REF!+#REF!+#REF!+#REF!+#REF!+#REF!+#REF!+#REF!+#REF!</f>
        <v>#REF!</v>
      </c>
      <c r="E31" s="194" t="e">
        <f>+#REF!+#REF!+#REF!+#REF!+#REF!+#REF!+#REF!+#REF!+#REF!+#REF!+#REF!+#REF!+#REF!+#REF!+#REF!+#REF!+#REF!+#REF!+#REF!+#REF!+'Ignalinos  '!#REF!+#REF!+#REF!+Biržų!#REF!+Anykščių!#REF!</f>
        <v>#REF!</v>
      </c>
      <c r="F31" s="195">
        <v>180</v>
      </c>
      <c r="G31" s="196" t="e">
        <f t="shared" si="0"/>
        <v>#REF!</v>
      </c>
      <c r="H31" s="189" t="e">
        <f>+#REF!+#REF!+#REF!+#REF!+#REF!+#REF!+#REF!+#REF!+#REF!+#REF!+#REF!+#REF!+#REF!+#REF!+#REF!+#REF!+#REF!+#REF!+#REF!+#REF!+'Ignalinos  '!#REF!+#REF!+#REF!+Biržų!#REF!+Anykščių!#REF!</f>
        <v>#REF!</v>
      </c>
      <c r="I31" s="133">
        <v>180</v>
      </c>
      <c r="J31" s="133" t="e">
        <f>+H31*I31</f>
        <v>#REF!</v>
      </c>
      <c r="K31" s="190" t="e">
        <f>+#REF!+#REF!+#REF!+#REF!+#REF!+#REF!+#REF!+#REF!+#REF!+#REF!+#REF!+#REF!+#REF!+#REF!+#REF!+#REF!+#REF!+#REF!+#REF!+#REF!+'Ignalinos  '!#REF!+#REF!+#REF!+Biržų!#REF!+Anykščių!#REF!</f>
        <v>#REF!</v>
      </c>
      <c r="L31" s="67" t="e">
        <f t="shared" si="2"/>
        <v>#REF!</v>
      </c>
      <c r="N31" s="140" t="e">
        <f t="shared" si="3"/>
        <v>#REF!</v>
      </c>
      <c r="O31" s="137">
        <v>180</v>
      </c>
      <c r="P31" s="141" t="e">
        <f t="shared" si="4"/>
        <v>#REF!</v>
      </c>
    </row>
    <row r="32" spans="1:16" x14ac:dyDescent="0.25">
      <c r="A32" s="442"/>
      <c r="B32" s="94" t="s">
        <v>206</v>
      </c>
      <c r="C32" s="94" t="s">
        <v>27</v>
      </c>
      <c r="D32" s="186" t="e">
        <f>+Anykščių!#REF!+Biržų!#REF!+#REF!+#REF!+'Ignalinos  '!#REF!+#REF!+#REF!+#REF!+#REF!+#REF!+#REF!+#REF!+#REF!+#REF!+#REF!+#REF!+#REF!+#REF!+#REF!+#REF!+#REF!+#REF!+#REF!+#REF!+#REF!</f>
        <v>#REF!</v>
      </c>
      <c r="E32" s="187" t="e">
        <f>+#REF!+#REF!+#REF!+#REF!+#REF!+#REF!+#REF!+#REF!+#REF!+#REF!+#REF!+#REF!+#REF!+#REF!+#REF!+#REF!+#REF!+#REF!+#REF!+#REF!+'Ignalinos  '!#REF!+#REF!+#REF!+Biržų!#REF!+Anykščių!#REF!</f>
        <v>#REF!</v>
      </c>
      <c r="F32" s="133">
        <v>300</v>
      </c>
      <c r="G32" s="188" t="e">
        <f t="shared" si="0"/>
        <v>#REF!</v>
      </c>
      <c r="H32" s="189" t="e">
        <f>+#REF!+#REF!+#REF!+#REF!+#REF!+#REF!+#REF!+#REF!+#REF!+#REF!+#REF!+#REF!+#REF!+#REF!+#REF!+#REF!+#REF!+#REF!+#REF!+#REF!+'Ignalinos  '!#REF!+#REF!+#REF!+Biržų!#REF!+Anykščių!#REF!</f>
        <v>#REF!</v>
      </c>
      <c r="I32" s="133">
        <v>300</v>
      </c>
      <c r="J32" s="133" t="e">
        <f t="shared" si="1"/>
        <v>#REF!</v>
      </c>
      <c r="K32" s="190" t="e">
        <f>+#REF!+#REF!+#REF!+#REF!+#REF!+#REF!+#REF!+#REF!+#REF!+#REF!+#REF!+#REF!+#REF!+#REF!+#REF!+#REF!+#REF!+#REF!+#REF!+#REF!+'Ignalinos  '!#REF!+#REF!+#REF!+Biržų!#REF!+Anykščių!#REF!</f>
        <v>#REF!</v>
      </c>
      <c r="L32" s="67" t="e">
        <f t="shared" si="2"/>
        <v>#REF!</v>
      </c>
      <c r="N32" s="140" t="e">
        <f t="shared" si="3"/>
        <v>#REF!</v>
      </c>
      <c r="O32" s="137">
        <v>300</v>
      </c>
      <c r="P32" s="141" t="e">
        <f t="shared" si="4"/>
        <v>#REF!</v>
      </c>
    </row>
    <row r="33" spans="1:16" x14ac:dyDescent="0.25">
      <c r="A33" s="422" t="s">
        <v>207</v>
      </c>
      <c r="B33" s="101" t="s">
        <v>208</v>
      </c>
      <c r="C33" s="101" t="s">
        <v>27</v>
      </c>
      <c r="D33" s="120" t="e">
        <f>+Anykščių!#REF!+Biržų!#REF!+#REF!+#REF!+'Ignalinos  '!#REF!+#REF!+#REF!+#REF!+#REF!+#REF!+#REF!+#REF!+#REF!+#REF!+#REF!+#REF!+#REF!+#REF!+#REF!+#REF!+#REF!+#REF!+#REF!+#REF!+#REF!</f>
        <v>#REF!</v>
      </c>
      <c r="E33" s="121" t="e">
        <f>+#REF!+#REF!+#REF!+#REF!+#REF!+#REF!+#REF!+#REF!+#REF!+#REF!+#REF!+#REF!+#REF!+#REF!+#REF!+#REF!+#REF!+#REF!+#REF!+#REF!+'Ignalinos  '!#REF!+#REF!+#REF!+Biržų!#REF!+Anykščių!#REF!</f>
        <v>#REF!</v>
      </c>
      <c r="F33" s="122">
        <v>456</v>
      </c>
      <c r="G33" s="123" t="e">
        <f t="shared" si="0"/>
        <v>#REF!</v>
      </c>
      <c r="H33" s="124" t="e">
        <f>+#REF!+#REF!+#REF!+#REF!+#REF!+#REF!+#REF!+#REF!+#REF!+#REF!+#REF!+#REF!+#REF!+#REF!+#REF!+#REF!+#REF!+#REF!+#REF!+#REF!+'Ignalinos  '!#REF!+#REF!+#REF!+Biržų!#REF!+Anykščių!#REF!</f>
        <v>#REF!</v>
      </c>
      <c r="I33" s="122">
        <v>456</v>
      </c>
      <c r="J33" s="122" t="e">
        <f t="shared" si="1"/>
        <v>#REF!</v>
      </c>
      <c r="K33" s="173" t="e">
        <f>+#REF!+#REF!+#REF!+#REF!+#REF!+#REF!+#REF!+#REF!+#REF!+#REF!+#REF!+#REF!+#REF!+#REF!+#REF!+#REF!+#REF!+#REF!+#REF!+#REF!+'Ignalinos  '!#REF!+#REF!+#REF!+Biržų!#REF!+Anykščių!#REF!</f>
        <v>#REF!</v>
      </c>
      <c r="L33" s="67" t="e">
        <f t="shared" si="2"/>
        <v>#REF!</v>
      </c>
      <c r="N33" s="140" t="e">
        <f t="shared" si="3"/>
        <v>#REF!</v>
      </c>
      <c r="O33" s="137">
        <v>456</v>
      </c>
      <c r="P33" s="141" t="e">
        <f t="shared" si="4"/>
        <v>#REF!</v>
      </c>
    </row>
    <row r="34" spans="1:16" x14ac:dyDescent="0.25">
      <c r="A34" s="422"/>
      <c r="B34" s="127" t="s">
        <v>209</v>
      </c>
      <c r="C34" s="102" t="s">
        <v>27</v>
      </c>
      <c r="D34" s="120" t="e">
        <f>+Anykščių!#REF!+Biržų!#REF!+#REF!+#REF!+'Ignalinos  '!#REF!+#REF!+#REF!+#REF!+#REF!+#REF!+#REF!+#REF!+#REF!+#REF!+#REF!+#REF!+#REF!+#REF!+#REF!+#REF!+#REF!+#REF!+#REF!+#REF!+#REF!</f>
        <v>#REF!</v>
      </c>
      <c r="E34" s="121" t="e">
        <f>+#REF!+#REF!+#REF!+#REF!+#REF!+#REF!+#REF!+#REF!+#REF!+#REF!+#REF!+#REF!+#REF!+#REF!+#REF!+#REF!+#REF!+#REF!+#REF!+#REF!+'Ignalinos  '!#REF!+#REF!+#REF!+Biržų!#REF!+Anykščių!#REF!</f>
        <v>#REF!</v>
      </c>
      <c r="F34" s="122">
        <v>780</v>
      </c>
      <c r="G34" s="123" t="e">
        <f t="shared" si="0"/>
        <v>#REF!</v>
      </c>
      <c r="H34" s="124" t="e">
        <f>+#REF!+#REF!+#REF!+#REF!+#REF!+#REF!+#REF!+#REF!+#REF!+#REF!+#REF!+#REF!+#REF!+#REF!+#REF!+#REF!+#REF!+#REF!+#REF!+#REF!+'Ignalinos  '!#REF!+#REF!+#REF!+Biržų!#REF!+Anykščių!#REF!</f>
        <v>#REF!</v>
      </c>
      <c r="I34" s="122">
        <v>780</v>
      </c>
      <c r="J34" s="122" t="e">
        <f t="shared" si="1"/>
        <v>#REF!</v>
      </c>
      <c r="K34" s="173" t="e">
        <f>+#REF!+#REF!+#REF!+#REF!+#REF!+#REF!+#REF!+#REF!+#REF!+#REF!+#REF!+#REF!+#REF!+#REF!+#REF!+#REF!+#REF!+#REF!+#REF!+#REF!+'Ignalinos  '!#REF!+#REF!+#REF!+Biržų!#REF!+Anykščių!#REF!</f>
        <v>#REF!</v>
      </c>
      <c r="L34" s="67" t="e">
        <f t="shared" si="2"/>
        <v>#REF!</v>
      </c>
      <c r="N34" s="140" t="e">
        <f t="shared" si="3"/>
        <v>#REF!</v>
      </c>
      <c r="O34" s="137">
        <v>780</v>
      </c>
      <c r="P34" s="141" t="e">
        <f t="shared" si="4"/>
        <v>#REF!</v>
      </c>
    </row>
    <row r="35" spans="1:16" x14ac:dyDescent="0.25">
      <c r="A35" s="443" t="s">
        <v>210</v>
      </c>
      <c r="B35" s="93" t="s">
        <v>211</v>
      </c>
      <c r="C35" s="119" t="s">
        <v>27</v>
      </c>
      <c r="D35" s="120" t="e">
        <f>+#REF!+#REF!+#REF!+#REF!+#REF!+#REF!+#REF!+#REF!+#REF!+#REF!+#REF!+#REF!+#REF!+#REF!+#REF!+#REF!+#REF!+#REF!+#REF!+#REF!+'Ignalinos  '!#REF!+#REF!+#REF!+Biržų!#REF!+Anykščių!#REF!</f>
        <v>#REF!</v>
      </c>
      <c r="E35" s="121" t="e">
        <f>+#REF!+#REF!+#REF!+#REF!+#REF!+#REF!+#REF!+#REF!+#REF!+#REF!+#REF!+#REF!+#REF!+#REF!+#REF!+#REF!+#REF!+#REF!+#REF!+#REF!+'Ignalinos  '!#REF!+#REF!+#REF!+Biržų!#REF!+Anykščių!#REF!</f>
        <v>#REF!</v>
      </c>
      <c r="F35" s="122">
        <v>900</v>
      </c>
      <c r="G35" s="123" t="e">
        <f t="shared" si="0"/>
        <v>#REF!</v>
      </c>
      <c r="H35" s="124" t="e">
        <f>+#REF!+#REF!+#REF!+#REF!+#REF!+#REF!+#REF!+#REF!+#REF!+#REF!+#REF!+#REF!+#REF!+#REF!+#REF!+#REF!+#REF!+#REF!+#REF!+#REF!+'Ignalinos  '!#REF!+#REF!+#REF!+Biržų!#REF!+Anykščių!#REF!</f>
        <v>#REF!</v>
      </c>
      <c r="I35" s="122">
        <v>900</v>
      </c>
      <c r="J35" s="122" t="e">
        <f>+H35*I35</f>
        <v>#REF!</v>
      </c>
      <c r="K35" s="122" t="e">
        <f>+#REF!+#REF!+#REF!+#REF!+#REF!+#REF!+#REF!+#REF!+#REF!+#REF!+#REF!+#REF!+#REF!+#REF!+#REF!+#REF!+#REF!+#REF!+#REF!+#REF!+'Ignalinos  '!#REF!+#REF!+#REF!+Biržų!#REF!+Anykščių!#REF!</f>
        <v>#REF!</v>
      </c>
      <c r="L35" s="67" t="e">
        <f t="shared" si="2"/>
        <v>#REF!</v>
      </c>
      <c r="N35" s="140" t="e">
        <f t="shared" si="3"/>
        <v>#REF!</v>
      </c>
      <c r="O35" s="137">
        <v>900</v>
      </c>
      <c r="P35" s="141" t="e">
        <f t="shared" si="4"/>
        <v>#REF!</v>
      </c>
    </row>
    <row r="36" spans="1:16" x14ac:dyDescent="0.25">
      <c r="A36" s="444"/>
      <c r="B36" s="94" t="s">
        <v>212</v>
      </c>
      <c r="C36" s="119" t="s">
        <v>27</v>
      </c>
      <c r="D36" s="120" t="e">
        <f>+#REF!+#REF!+#REF!+#REF!+#REF!+#REF!+#REF!+#REF!+#REF!+#REF!+#REF!+#REF!+#REF!+#REF!+#REF!+#REF!+#REF!+#REF!+#REF!+#REF!+'Ignalinos  '!#REF!+#REF!+#REF!+Biržų!#REF!+Anykščių!#REF!</f>
        <v>#REF!</v>
      </c>
      <c r="E36" s="121" t="e">
        <f>+#REF!+#REF!+#REF!+#REF!+#REF!+#REF!+#REF!+#REF!+#REF!+#REF!+#REF!+#REF!+#REF!+#REF!+#REF!+#REF!+#REF!+#REF!+#REF!+#REF!+'Ignalinos  '!#REF!+#REF!+#REF!+Biržų!#REF!+Anykščių!#REF!</f>
        <v>#REF!</v>
      </c>
      <c r="F36" s="122">
        <v>450</v>
      </c>
      <c r="G36" s="123" t="e">
        <f t="shared" si="0"/>
        <v>#REF!</v>
      </c>
      <c r="H36" s="124" t="e">
        <f>+#REF!+#REF!+#REF!+#REF!+#REF!+#REF!+#REF!+#REF!+#REF!+#REF!+#REF!+#REF!+#REF!+#REF!+#REF!+#REF!+#REF!+#REF!+#REF!+#REF!+'Ignalinos  '!#REF!+#REF!+#REF!+Biržų!#REF!+Anykščių!#REF!</f>
        <v>#REF!</v>
      </c>
      <c r="I36" s="122">
        <v>450</v>
      </c>
      <c r="J36" s="122" t="e">
        <f t="shared" ref="J36:J49" si="5">+H36*I36</f>
        <v>#REF!</v>
      </c>
      <c r="K36" s="122" t="e">
        <f>+#REF!+#REF!+#REF!+#REF!+#REF!+#REF!+#REF!+#REF!+#REF!+#REF!+#REF!+#REF!+#REF!+#REF!+#REF!+#REF!+#REF!+#REF!+#REF!+#REF!+'Ignalinos  '!#REF!+#REF!+#REF!+Biržų!#REF!+Anykščių!#REF!</f>
        <v>#REF!</v>
      </c>
      <c r="L36" s="67" t="e">
        <f t="shared" si="2"/>
        <v>#REF!</v>
      </c>
      <c r="N36" s="140" t="e">
        <f t="shared" si="3"/>
        <v>#REF!</v>
      </c>
      <c r="O36" s="137">
        <v>450</v>
      </c>
      <c r="P36" s="141" t="e">
        <f t="shared" si="4"/>
        <v>#REF!</v>
      </c>
    </row>
    <row r="37" spans="1:16" x14ac:dyDescent="0.25">
      <c r="A37" s="444"/>
      <c r="B37" s="94" t="s">
        <v>213</v>
      </c>
      <c r="C37" s="119" t="s">
        <v>27</v>
      </c>
      <c r="D37" s="120" t="e">
        <f>+#REF!+#REF!+#REF!+#REF!+#REF!+#REF!+#REF!+#REF!+#REF!+#REF!+#REF!+#REF!+#REF!+#REF!+#REF!+#REF!+#REF!+#REF!+#REF!+#REF!+'Ignalinos  '!#REF!+#REF!+#REF!+Biržų!#REF!+Anykščių!#REF!</f>
        <v>#REF!</v>
      </c>
      <c r="E37" s="121" t="e">
        <f>+#REF!+#REF!+#REF!+#REF!+#REF!+#REF!+#REF!+#REF!+#REF!+#REF!+#REF!+#REF!+#REF!+#REF!+#REF!+#REF!+#REF!+#REF!+#REF!+#REF!+'Ignalinos  '!#REF!+#REF!+#REF!+Biržų!#REF!+Anykščių!#REF!</f>
        <v>#REF!</v>
      </c>
      <c r="F37" s="122">
        <v>408</v>
      </c>
      <c r="G37" s="123" t="e">
        <f t="shared" si="0"/>
        <v>#REF!</v>
      </c>
      <c r="H37" s="124" t="e">
        <f>+#REF!+#REF!+#REF!+#REF!+#REF!+#REF!+#REF!+#REF!+#REF!+#REF!+#REF!+#REF!+#REF!+#REF!+#REF!+#REF!+#REF!+#REF!+#REF!+#REF!+'Ignalinos  '!#REF!+#REF!+#REF!+Biržų!#REF!+Anykščių!#REF!</f>
        <v>#REF!</v>
      </c>
      <c r="I37" s="122">
        <v>408</v>
      </c>
      <c r="J37" s="122" t="e">
        <f t="shared" si="5"/>
        <v>#REF!</v>
      </c>
      <c r="K37" s="122" t="e">
        <f>+#REF!+#REF!+#REF!+#REF!+#REF!+#REF!+#REF!+#REF!+#REF!+#REF!+#REF!+#REF!+#REF!+#REF!+#REF!+#REF!+#REF!+#REF!+#REF!+#REF!+'Ignalinos  '!#REF!+#REF!+#REF!+Biržų!#REF!+Anykščių!#REF!</f>
        <v>#REF!</v>
      </c>
      <c r="L37" s="67" t="e">
        <f t="shared" si="2"/>
        <v>#REF!</v>
      </c>
      <c r="N37" s="140" t="e">
        <f t="shared" si="3"/>
        <v>#REF!</v>
      </c>
      <c r="O37" s="137">
        <v>408</v>
      </c>
      <c r="P37" s="141" t="e">
        <f t="shared" si="4"/>
        <v>#REF!</v>
      </c>
    </row>
    <row r="38" spans="1:16" x14ac:dyDescent="0.25">
      <c r="A38" s="444"/>
      <c r="B38" s="98" t="s">
        <v>214</v>
      </c>
      <c r="C38" s="119" t="s">
        <v>58</v>
      </c>
      <c r="D38" s="120" t="e">
        <f>+#REF!+#REF!+#REF!+#REF!+#REF!+#REF!+#REF!+#REF!+#REF!+#REF!+#REF!+#REF!+#REF!+#REF!+#REF!+#REF!+#REF!+#REF!+#REF!+#REF!+'Ignalinos  '!#REF!+#REF!+#REF!+Biržų!#REF!+Anykščių!#REF!</f>
        <v>#REF!</v>
      </c>
      <c r="E38" s="121" t="e">
        <f>+#REF!+#REF!+#REF!+#REF!+#REF!+#REF!+#REF!+#REF!+#REF!+#REF!+#REF!+#REF!+#REF!+#REF!+#REF!+#REF!+#REF!+#REF!+#REF!+#REF!+'Ignalinos  '!#REF!+#REF!+#REF!+Biržų!#REF!+Anykščių!#REF!</f>
        <v>#REF!</v>
      </c>
      <c r="F38" s="122">
        <v>10</v>
      </c>
      <c r="G38" s="123" t="e">
        <f t="shared" si="0"/>
        <v>#REF!</v>
      </c>
      <c r="H38" s="124" t="e">
        <f>+#REF!+#REF!+#REF!+#REF!+#REF!+#REF!+#REF!+#REF!+#REF!+#REF!+#REF!+#REF!+#REF!+#REF!+#REF!+#REF!+#REF!+#REF!+#REF!+#REF!+'Ignalinos  '!#REF!+#REF!+#REF!+Biržų!#REF!+Anykščių!#REF!</f>
        <v>#REF!</v>
      </c>
      <c r="I38" s="122">
        <v>10</v>
      </c>
      <c r="J38" s="122" t="e">
        <f t="shared" si="5"/>
        <v>#REF!</v>
      </c>
      <c r="K38" s="122" t="e">
        <f>+#REF!+#REF!+#REF!+#REF!+#REF!+#REF!+#REF!+#REF!+#REF!+#REF!+#REF!+#REF!+#REF!+#REF!+#REF!+#REF!+#REF!+#REF!+#REF!+#REF!+'Ignalinos  '!#REF!+#REF!+#REF!+Biržų!#REF!+Anykščių!#REF!</f>
        <v>#REF!</v>
      </c>
      <c r="L38" s="67" t="e">
        <f t="shared" si="2"/>
        <v>#REF!</v>
      </c>
      <c r="N38" s="140" t="e">
        <f t="shared" si="3"/>
        <v>#REF!</v>
      </c>
      <c r="O38" s="137">
        <v>10</v>
      </c>
      <c r="P38" s="141" t="e">
        <f t="shared" si="4"/>
        <v>#REF!</v>
      </c>
    </row>
    <row r="39" spans="1:16" x14ac:dyDescent="0.25">
      <c r="A39" s="445"/>
      <c r="B39" s="94" t="s">
        <v>215</v>
      </c>
      <c r="C39" s="119" t="s">
        <v>58</v>
      </c>
      <c r="D39" s="120" t="e">
        <f>+#REF!+#REF!+#REF!+#REF!+#REF!+#REF!+#REF!+#REF!+#REF!+#REF!+#REF!+#REF!+#REF!+#REF!+#REF!+#REF!+#REF!+#REF!+#REF!+#REF!+'Ignalinos  '!#REF!+#REF!+#REF!+Biržų!#REF!+Anykščių!#REF!</f>
        <v>#REF!</v>
      </c>
      <c r="E39" s="121" t="e">
        <f>+#REF!+#REF!+#REF!+#REF!+#REF!+#REF!+#REF!+#REF!+#REF!+#REF!+#REF!+#REF!+#REF!+#REF!+#REF!+#REF!+#REF!+#REF!+#REF!+#REF!+'Ignalinos  '!#REF!+#REF!+#REF!+Biržų!#REF!+Anykščių!#REF!</f>
        <v>#REF!</v>
      </c>
      <c r="F39" s="122">
        <v>7.5</v>
      </c>
      <c r="G39" s="123" t="e">
        <f t="shared" si="0"/>
        <v>#REF!</v>
      </c>
      <c r="H39" s="124" t="e">
        <f>+#REF!+#REF!+#REF!+#REF!+#REF!+#REF!+#REF!+#REF!+#REF!+#REF!+#REF!+#REF!+#REF!+#REF!+#REF!+#REF!+#REF!+#REF!+#REF!+#REF!+'Ignalinos  '!#REF!+#REF!+#REF!+Biržų!#REF!+Anykščių!#REF!</f>
        <v>#REF!</v>
      </c>
      <c r="I39" s="122">
        <v>7.5</v>
      </c>
      <c r="J39" s="122" t="e">
        <f t="shared" si="5"/>
        <v>#REF!</v>
      </c>
      <c r="K39" s="122" t="e">
        <f>+#REF!+#REF!+#REF!+#REF!+#REF!+#REF!+#REF!+#REF!+#REF!+#REF!+#REF!+#REF!+#REF!+#REF!+#REF!+#REF!+#REF!+#REF!+#REF!+#REF!+'Ignalinos  '!#REF!+#REF!+#REF!+Biržų!#REF!+Anykščių!#REF!</f>
        <v>#REF!</v>
      </c>
      <c r="L39" s="67" t="e">
        <f t="shared" si="2"/>
        <v>#REF!</v>
      </c>
      <c r="N39" s="140" t="e">
        <f t="shared" si="3"/>
        <v>#REF!</v>
      </c>
      <c r="O39" s="137">
        <v>7.5</v>
      </c>
      <c r="P39" s="141" t="e">
        <f t="shared" si="4"/>
        <v>#REF!</v>
      </c>
    </row>
    <row r="40" spans="1:16" x14ac:dyDescent="0.25">
      <c r="A40" s="443" t="s">
        <v>216</v>
      </c>
      <c r="B40" s="93" t="s">
        <v>217</v>
      </c>
      <c r="C40" s="119" t="s">
        <v>27</v>
      </c>
      <c r="D40" s="120" t="e">
        <f>+#REF!+#REF!+#REF!+#REF!+#REF!+#REF!+#REF!+#REF!+#REF!+#REF!+#REF!+#REF!+#REF!+#REF!+#REF!+#REF!+#REF!+#REF!+#REF!+#REF!+'Ignalinos  '!#REF!+#REF!+#REF!+Biržų!#REF!+Anykščių!#REF!</f>
        <v>#REF!</v>
      </c>
      <c r="E40" s="121" t="e">
        <f>+#REF!+#REF!+#REF!+#REF!+#REF!+#REF!+#REF!+#REF!+#REF!+#REF!+#REF!+#REF!+#REF!+#REF!+#REF!+#REF!+#REF!+#REF!+#REF!+#REF!+'Ignalinos  '!#REF!+#REF!+#REF!+Biržų!#REF!+Anykščių!#REF!</f>
        <v>#REF!</v>
      </c>
      <c r="F40" s="122">
        <v>400</v>
      </c>
      <c r="G40" s="123" t="e">
        <f t="shared" si="0"/>
        <v>#REF!</v>
      </c>
      <c r="H40" s="124" t="e">
        <f>+#REF!+#REF!+#REF!+#REF!+#REF!+#REF!+#REF!+#REF!+#REF!+#REF!+#REF!+#REF!+#REF!+#REF!+#REF!+#REF!+#REF!+#REF!+#REF!+#REF!+'Ignalinos  '!#REF!+#REF!+#REF!+Biržų!#REF!+Anykščių!#REF!</f>
        <v>#REF!</v>
      </c>
      <c r="I40" s="122">
        <v>400</v>
      </c>
      <c r="J40" s="122" t="e">
        <f t="shared" si="5"/>
        <v>#REF!</v>
      </c>
      <c r="K40" s="122" t="e">
        <f>+#REF!+#REF!+#REF!+#REF!+#REF!+#REF!+#REF!+#REF!+#REF!+#REF!+#REF!+#REF!+#REF!+#REF!+#REF!+#REF!+#REF!+#REF!+#REF!+#REF!+'Ignalinos  '!#REF!+#REF!+#REF!+Biržų!#REF!+Anykščių!#REF!</f>
        <v>#REF!</v>
      </c>
      <c r="L40" s="67" t="e">
        <f t="shared" si="2"/>
        <v>#REF!</v>
      </c>
      <c r="N40" s="140" t="e">
        <f t="shared" si="3"/>
        <v>#REF!</v>
      </c>
      <c r="O40" s="137">
        <v>400</v>
      </c>
      <c r="P40" s="141" t="e">
        <f t="shared" si="4"/>
        <v>#REF!</v>
      </c>
    </row>
    <row r="41" spans="1:16" x14ac:dyDescent="0.25">
      <c r="A41" s="446"/>
      <c r="B41" s="93" t="s">
        <v>218</v>
      </c>
      <c r="C41" s="119" t="s">
        <v>27</v>
      </c>
      <c r="D41" s="120" t="e">
        <f>+#REF!+#REF!+#REF!+#REF!+#REF!+#REF!+#REF!+#REF!+#REF!+#REF!+#REF!+#REF!+#REF!+#REF!+#REF!+#REF!+#REF!+#REF!+#REF!+#REF!+'Ignalinos  '!#REF!+#REF!+#REF!+Biržų!#REF!+Anykščių!#REF!</f>
        <v>#REF!</v>
      </c>
      <c r="E41" s="121" t="e">
        <f>+#REF!+#REF!+#REF!+#REF!+#REF!+#REF!+#REF!+#REF!+#REF!+#REF!+#REF!+#REF!+#REF!+#REF!+#REF!+#REF!+#REF!+#REF!+#REF!+#REF!+'Ignalinos  '!#REF!+#REF!+#REF!+Biržų!#REF!+Anykščių!#REF!</f>
        <v>#REF!</v>
      </c>
      <c r="F41" s="122">
        <v>300</v>
      </c>
      <c r="G41" s="123" t="e">
        <f t="shared" si="0"/>
        <v>#REF!</v>
      </c>
      <c r="H41" s="124" t="e">
        <f>+#REF!+#REF!+#REF!+#REF!+#REF!+#REF!+#REF!+#REF!+#REF!+#REF!+#REF!+#REF!+#REF!+#REF!+#REF!+#REF!+#REF!+#REF!+#REF!+#REF!+'Ignalinos  '!#REF!+#REF!+#REF!+Biržų!#REF!+Anykščių!#REF!</f>
        <v>#REF!</v>
      </c>
      <c r="I41" s="122">
        <v>300</v>
      </c>
      <c r="J41" s="122" t="e">
        <f t="shared" si="5"/>
        <v>#REF!</v>
      </c>
      <c r="K41" s="122" t="e">
        <f>+#REF!+#REF!+#REF!+#REF!+#REF!+#REF!+#REF!+#REF!+#REF!+#REF!+#REF!+#REF!+#REF!+#REF!+#REF!+#REF!+#REF!+#REF!+#REF!+#REF!+'Ignalinos  '!#REF!+#REF!+#REF!+Biržų!#REF!+Anykščių!#REF!</f>
        <v>#REF!</v>
      </c>
      <c r="L41" s="67" t="e">
        <f t="shared" si="2"/>
        <v>#REF!</v>
      </c>
      <c r="N41" s="140" t="e">
        <f t="shared" si="3"/>
        <v>#REF!</v>
      </c>
      <c r="O41" s="137">
        <v>300</v>
      </c>
      <c r="P41" s="141" t="e">
        <f t="shared" si="4"/>
        <v>#REF!</v>
      </c>
    </row>
    <row r="42" spans="1:16" x14ac:dyDescent="0.25">
      <c r="A42" s="125"/>
      <c r="B42" s="126"/>
      <c r="C42" s="127"/>
      <c r="D42" s="120" t="e">
        <f>+#REF!+#REF!+#REF!+#REF!+#REF!+#REF!+#REF!+#REF!+#REF!+#REF!+#REF!+#REF!+#REF!+#REF!+#REF!+#REF!+#REF!+#REF!+#REF!+#REF!+'Ignalinos  '!#REF!+#REF!+#REF!+Biržų!#REF!+Anykščių!#REF!</f>
        <v>#REF!</v>
      </c>
      <c r="E42" s="121" t="e">
        <f>+#REF!+#REF!+#REF!+#REF!+#REF!+#REF!+#REF!+#REF!+#REF!+#REF!+#REF!+#REF!+#REF!+#REF!+#REF!+#REF!+#REF!+#REF!+#REF!+#REF!+'Ignalinos  '!#REF!+#REF!+#REF!+Biržų!#REF!+Anykščių!#REF!</f>
        <v>#REF!</v>
      </c>
      <c r="F42" s="122"/>
      <c r="G42" s="123" t="e">
        <f t="shared" si="0"/>
        <v>#REF!</v>
      </c>
      <c r="H42" s="124" t="e">
        <f>+#REF!+#REF!+#REF!+#REF!+#REF!+#REF!+#REF!+#REF!+#REF!+#REF!+#REF!+#REF!+#REF!+#REF!+#REF!+#REF!+#REF!+#REF!+#REF!+#REF!+'Ignalinos  '!#REF!+#REF!+#REF!+Biržų!#REF!+Anykščių!#REF!</f>
        <v>#REF!</v>
      </c>
      <c r="I42" s="122"/>
      <c r="J42" s="122" t="e">
        <f t="shared" si="5"/>
        <v>#REF!</v>
      </c>
      <c r="K42" s="122" t="e">
        <f>+#REF!+#REF!+#REF!+#REF!+#REF!+#REF!+#REF!+#REF!+#REF!+#REF!+#REF!+#REF!+#REF!+#REF!+#REF!+#REF!+#REF!+#REF!+#REF!+#REF!+'Ignalinos  '!#REF!+#REF!+#REF!+Biržų!#REF!+Anykščių!#REF!</f>
        <v>#REF!</v>
      </c>
      <c r="L42" s="67" t="e">
        <f t="shared" si="2"/>
        <v>#REF!</v>
      </c>
      <c r="N42" s="140" t="e">
        <f t="shared" si="3"/>
        <v>#REF!</v>
      </c>
      <c r="O42" s="137"/>
      <c r="P42" s="141" t="e">
        <f t="shared" si="4"/>
        <v>#REF!</v>
      </c>
    </row>
    <row r="43" spans="1:16" x14ac:dyDescent="0.25">
      <c r="A43" s="442" t="s">
        <v>219</v>
      </c>
      <c r="B43" s="93" t="s">
        <v>220</v>
      </c>
      <c r="C43" s="128" t="s">
        <v>221</v>
      </c>
      <c r="D43" s="120" t="e">
        <f>+#REF!+#REF!+#REF!+#REF!+#REF!+#REF!+#REF!+#REF!+#REF!+#REF!+#REF!+#REF!+#REF!+#REF!+#REF!+#REF!+#REF!+#REF!+#REF!+#REF!+'Ignalinos  '!#REF!+#REF!+#REF!+Biržų!#REF!+Anykščių!#REF!</f>
        <v>#REF!</v>
      </c>
      <c r="E43" s="121" t="e">
        <f>+#REF!+#REF!+#REF!+#REF!+#REF!+#REF!+#REF!+#REF!+#REF!+#REF!+#REF!+#REF!+#REF!+#REF!+#REF!+#REF!+#REF!+#REF!+#REF!+#REF!+'Ignalinos  '!#REF!+#REF!+#REF!+Biržų!#REF!+Anykščių!#REF!</f>
        <v>#REF!</v>
      </c>
      <c r="F43" s="122">
        <v>8.44</v>
      </c>
      <c r="G43" s="123" t="e">
        <f>+E43*F43</f>
        <v>#REF!</v>
      </c>
      <c r="H43" s="124" t="e">
        <f>+#REF!+#REF!+#REF!+#REF!+#REF!+#REF!+#REF!+#REF!+#REF!+#REF!+#REF!+#REF!+#REF!+#REF!+#REF!+#REF!+#REF!+#REF!+#REF!+#REF!+'Ignalinos  '!#REF!+#REF!+#REF!+Biržų!#REF!+Anykščių!#REF!</f>
        <v>#REF!</v>
      </c>
      <c r="I43" s="122">
        <v>8.44</v>
      </c>
      <c r="J43" s="122" t="e">
        <f t="shared" si="5"/>
        <v>#REF!</v>
      </c>
      <c r="K43" s="122" t="e">
        <f>+#REF!+#REF!+#REF!+#REF!+#REF!+#REF!+#REF!+#REF!+#REF!+#REF!+#REF!+#REF!+#REF!+#REF!+#REF!+#REF!+#REF!+#REF!+#REF!+#REF!+'Ignalinos  '!#REF!+#REF!+#REF!+Biržų!#REF!+Anykščių!#REF!</f>
        <v>#REF!</v>
      </c>
      <c r="L43" s="67" t="e">
        <f t="shared" si="2"/>
        <v>#REF!</v>
      </c>
      <c r="N43" s="140" t="e">
        <f t="shared" si="3"/>
        <v>#REF!</v>
      </c>
      <c r="O43" s="137">
        <v>8.44</v>
      </c>
      <c r="P43" s="141" t="e">
        <f t="shared" si="4"/>
        <v>#REF!</v>
      </c>
    </row>
    <row r="44" spans="1:16" x14ac:dyDescent="0.25">
      <c r="A44" s="442"/>
      <c r="B44" s="92"/>
      <c r="C44" s="129"/>
      <c r="D44" s="120" t="e">
        <f>+#REF!+#REF!+#REF!+#REF!+#REF!+#REF!+#REF!+#REF!+#REF!+#REF!+#REF!+#REF!+#REF!+#REF!+#REF!+#REF!+#REF!+#REF!+#REF!+#REF!+'Ignalinos  '!#REF!+#REF!+#REF!+Biržų!#REF!+Anykščių!#REF!</f>
        <v>#REF!</v>
      </c>
      <c r="E44" s="121" t="e">
        <f>+#REF!+#REF!+#REF!+#REF!+#REF!+#REF!+#REF!+#REF!+#REF!+#REF!+#REF!+#REF!+#REF!+#REF!+#REF!+#REF!+#REF!+#REF!+#REF!+#REF!+'Ignalinos  '!#REF!+#REF!+#REF!+Biržų!#REF!+Anykščių!#REF!</f>
        <v>#REF!</v>
      </c>
      <c r="F44" s="122"/>
      <c r="G44" s="123" t="e">
        <f t="shared" si="0"/>
        <v>#REF!</v>
      </c>
      <c r="H44" s="124" t="e">
        <f>+#REF!+#REF!+#REF!+#REF!+#REF!+#REF!+#REF!+#REF!+#REF!+#REF!+#REF!+#REF!+#REF!+#REF!+#REF!+#REF!+#REF!+#REF!+#REF!+#REF!+'Ignalinos  '!#REF!+#REF!+#REF!+Biržų!#REF!+Anykščių!#REF!</f>
        <v>#REF!</v>
      </c>
      <c r="I44" s="122"/>
      <c r="J44" s="122" t="e">
        <f t="shared" si="5"/>
        <v>#REF!</v>
      </c>
      <c r="K44" s="122" t="e">
        <f>+#REF!+#REF!+#REF!+#REF!+#REF!+#REF!+#REF!+#REF!+#REF!+#REF!+#REF!+#REF!+#REF!+#REF!+#REF!+#REF!+#REF!+#REF!+#REF!+#REF!+'Ignalinos  '!#REF!+#REF!+#REF!+Biržų!#REF!+Anykščių!#REF!</f>
        <v>#REF!</v>
      </c>
      <c r="L44" s="67" t="e">
        <f t="shared" si="2"/>
        <v>#REF!</v>
      </c>
      <c r="N44" s="140" t="e">
        <f t="shared" si="3"/>
        <v>#REF!</v>
      </c>
      <c r="O44" s="137"/>
      <c r="P44" s="141" t="e">
        <f t="shared" si="4"/>
        <v>#REF!</v>
      </c>
    </row>
    <row r="45" spans="1:16" ht="36" x14ac:dyDescent="0.25">
      <c r="A45" s="130" t="s">
        <v>222</v>
      </c>
      <c r="B45" s="101" t="s">
        <v>222</v>
      </c>
      <c r="C45" s="102" t="s">
        <v>221</v>
      </c>
      <c r="D45" s="120" t="e">
        <f>+#REF!+#REF!+#REF!+#REF!+#REF!+#REF!+#REF!+#REF!+#REF!+#REF!+#REF!+#REF!+#REF!+#REF!+#REF!+#REF!+#REF!+#REF!+#REF!+#REF!+'Ignalinos  '!#REF!+#REF!+#REF!+Biržų!#REF!+Anykščių!#REF!</f>
        <v>#REF!</v>
      </c>
      <c r="E45" s="121" t="e">
        <f>+#REF!+#REF!+#REF!+#REF!+#REF!+#REF!+#REF!+#REF!+#REF!+#REF!+#REF!+#REF!+#REF!+#REF!+#REF!+#REF!+#REF!+#REF!+#REF!+#REF!+'Ignalinos  '!#REF!+#REF!+#REF!+Biržų!#REF!+Anykščių!#REF!</f>
        <v>#REF!</v>
      </c>
      <c r="F45" s="122">
        <v>8.6999999999999993</v>
      </c>
      <c r="G45" s="123" t="e">
        <f t="shared" si="0"/>
        <v>#REF!</v>
      </c>
      <c r="H45" s="124" t="e">
        <f>+#REF!+#REF!+#REF!+#REF!+#REF!+#REF!+#REF!+#REF!+#REF!+#REF!+#REF!+#REF!+#REF!+#REF!+#REF!+#REF!+#REF!+#REF!+#REF!+#REF!+'Ignalinos  '!#REF!+#REF!+#REF!+Biržų!#REF!+Anykščių!#REF!</f>
        <v>#REF!</v>
      </c>
      <c r="I45" s="122">
        <v>8.6999999999999993</v>
      </c>
      <c r="J45" s="122" t="e">
        <f t="shared" si="5"/>
        <v>#REF!</v>
      </c>
      <c r="K45" s="122" t="e">
        <f>+#REF!+#REF!+#REF!+#REF!+#REF!+#REF!+#REF!+#REF!+#REF!+#REF!+#REF!+#REF!+#REF!+#REF!+#REF!+#REF!+#REF!+#REF!+#REF!+#REF!+'Ignalinos  '!#REF!+#REF!+#REF!+Biržų!#REF!+Anykščių!#REF!</f>
        <v>#REF!</v>
      </c>
      <c r="L45" s="67" t="e">
        <f t="shared" si="2"/>
        <v>#REF!</v>
      </c>
      <c r="N45" s="140" t="e">
        <f t="shared" si="3"/>
        <v>#REF!</v>
      </c>
      <c r="O45" s="137">
        <v>8.6999999999999993</v>
      </c>
      <c r="P45" s="141" t="e">
        <f t="shared" si="4"/>
        <v>#REF!</v>
      </c>
    </row>
    <row r="46" spans="1:16" x14ac:dyDescent="0.25">
      <c r="A46" s="421" t="s">
        <v>223</v>
      </c>
      <c r="B46" s="131" t="s">
        <v>224</v>
      </c>
      <c r="C46" s="102" t="s">
        <v>27</v>
      </c>
      <c r="D46" s="120" t="e">
        <f>+#REF!+#REF!+#REF!+#REF!+#REF!+#REF!+#REF!+#REF!+#REF!+#REF!+#REF!+#REF!+#REF!+#REF!+#REF!+#REF!+#REF!+#REF!+#REF!+#REF!+'Ignalinos  '!#REF!+#REF!+#REF!+Biržų!#REF!+Anykščių!#REF!</f>
        <v>#REF!</v>
      </c>
      <c r="E46" s="121" t="e">
        <f>+#REF!+#REF!+#REF!+#REF!+#REF!+#REF!+#REF!+#REF!+#REF!+#REF!+#REF!+#REF!+#REF!+#REF!+#REF!+#REF!+#REF!+#REF!+#REF!+#REF!+'Ignalinos  '!#REF!+#REF!+#REF!+Biržų!#REF!+Anykščių!#REF!</f>
        <v>#REF!</v>
      </c>
      <c r="F46" s="132">
        <v>408</v>
      </c>
      <c r="G46" s="123" t="e">
        <f t="shared" si="0"/>
        <v>#REF!</v>
      </c>
      <c r="H46" s="124" t="e">
        <f>+#REF!+#REF!+#REF!+#REF!+#REF!+#REF!+#REF!+#REF!+#REF!+#REF!+#REF!+#REF!+#REF!+#REF!+#REF!+#REF!+#REF!+#REF!+#REF!+#REF!+'Ignalinos  '!#REF!+#REF!+#REF!+Biržų!#REF!+Anykščių!#REF!</f>
        <v>#REF!</v>
      </c>
      <c r="I46" s="132">
        <v>408</v>
      </c>
      <c r="J46" s="122" t="e">
        <f t="shared" si="5"/>
        <v>#REF!</v>
      </c>
      <c r="K46" s="122" t="e">
        <f>+#REF!+#REF!+#REF!+#REF!+#REF!+#REF!+#REF!+#REF!+#REF!+#REF!+#REF!+#REF!+#REF!+#REF!+#REF!+#REF!+#REF!+#REF!+#REF!+#REF!+'Ignalinos  '!#REF!+#REF!+#REF!+Biržų!#REF!+Anykščių!#REF!</f>
        <v>#REF!</v>
      </c>
      <c r="L46" s="67" t="e">
        <f t="shared" si="2"/>
        <v>#REF!</v>
      </c>
      <c r="N46" s="140" t="e">
        <f t="shared" si="3"/>
        <v>#REF!</v>
      </c>
      <c r="O46" s="137">
        <v>408</v>
      </c>
      <c r="P46" s="141" t="e">
        <f t="shared" si="4"/>
        <v>#REF!</v>
      </c>
    </row>
    <row r="47" spans="1:16" ht="24.75" x14ac:dyDescent="0.25">
      <c r="A47" s="422"/>
      <c r="B47" s="131" t="s">
        <v>225</v>
      </c>
      <c r="C47" s="102" t="s">
        <v>27</v>
      </c>
      <c r="D47" s="120" t="e">
        <f>+#REF!+#REF!+#REF!+#REF!+#REF!+#REF!+#REF!+#REF!+#REF!+#REF!+#REF!+#REF!+#REF!+#REF!+#REF!+#REF!+#REF!+#REF!+#REF!+#REF!+'Ignalinos  '!#REF!+#REF!+#REF!+Biržų!#REF!+Anykščių!#REF!</f>
        <v>#REF!</v>
      </c>
      <c r="E47" s="121" t="e">
        <f>+#REF!+#REF!+#REF!+#REF!+#REF!+#REF!+#REF!+#REF!+#REF!+#REF!+#REF!+#REF!+#REF!+#REF!+#REF!+#REF!+#REF!+#REF!+#REF!+#REF!+'Ignalinos  '!#REF!+#REF!+#REF!+Biržų!#REF!+Anykščių!#REF!</f>
        <v>#REF!</v>
      </c>
      <c r="F47" s="133">
        <v>408</v>
      </c>
      <c r="G47" s="123" t="e">
        <f t="shared" si="0"/>
        <v>#REF!</v>
      </c>
      <c r="H47" s="124" t="e">
        <f>+#REF!+#REF!+#REF!+#REF!+#REF!+#REF!+#REF!+#REF!+#REF!+#REF!+#REF!+#REF!+#REF!+#REF!+#REF!+#REF!+#REF!+#REF!+#REF!+#REF!+'Ignalinos  '!#REF!+#REF!+#REF!+Biržų!#REF!+Anykščių!#REF!</f>
        <v>#REF!</v>
      </c>
      <c r="I47" s="133">
        <v>408</v>
      </c>
      <c r="J47" s="122" t="e">
        <f t="shared" si="5"/>
        <v>#REF!</v>
      </c>
      <c r="K47" s="122" t="e">
        <f>+#REF!+#REF!+#REF!+#REF!+#REF!+#REF!+#REF!+#REF!+#REF!+#REF!+#REF!+#REF!+#REF!+#REF!+#REF!+#REF!+#REF!+#REF!+#REF!+#REF!+'Ignalinos  '!#REF!+#REF!+#REF!+Biržų!#REF!+Anykščių!#REF!</f>
        <v>#REF!</v>
      </c>
      <c r="L47" s="67" t="e">
        <f t="shared" si="2"/>
        <v>#REF!</v>
      </c>
      <c r="N47" s="140" t="e">
        <f t="shared" si="3"/>
        <v>#REF!</v>
      </c>
      <c r="O47" s="137">
        <v>408</v>
      </c>
      <c r="P47" s="141" t="e">
        <f t="shared" si="4"/>
        <v>#REF!</v>
      </c>
    </row>
    <row r="48" spans="1:16" x14ac:dyDescent="0.25">
      <c r="A48" s="423"/>
      <c r="B48" s="131" t="s">
        <v>226</v>
      </c>
      <c r="C48" s="102" t="s">
        <v>27</v>
      </c>
      <c r="D48" s="120" t="e">
        <f>+#REF!+#REF!+#REF!+#REF!+#REF!+#REF!+#REF!+#REF!+#REF!+#REF!+#REF!+#REF!+#REF!+#REF!+#REF!+#REF!+#REF!+#REF!+#REF!+#REF!+'Ignalinos  '!#REF!+#REF!+#REF!+Biržų!#REF!+Anykščių!#REF!</f>
        <v>#REF!</v>
      </c>
      <c r="E48" s="121" t="e">
        <f>+#REF!+#REF!+#REF!+#REF!+#REF!+#REF!+#REF!+#REF!+#REF!+#REF!+#REF!+#REF!+#REF!+#REF!+#REF!+#REF!+#REF!+#REF!+#REF!+#REF!+'Ignalinos  '!#REF!+#REF!+#REF!+Biržų!#REF!+Anykščių!#REF!</f>
        <v>#REF!</v>
      </c>
      <c r="F48" s="134">
        <v>588</v>
      </c>
      <c r="G48" s="123" t="e">
        <f t="shared" si="0"/>
        <v>#REF!</v>
      </c>
      <c r="H48" s="124" t="e">
        <f>+#REF!+#REF!+#REF!+#REF!+#REF!+#REF!+#REF!+#REF!+#REF!+#REF!+#REF!+#REF!+#REF!+#REF!+#REF!+#REF!+#REF!+#REF!+#REF!+#REF!+'Ignalinos  '!#REF!+#REF!+#REF!+Biržų!#REF!+Anykščių!#REF!</f>
        <v>#REF!</v>
      </c>
      <c r="I48" s="133">
        <v>588</v>
      </c>
      <c r="J48" s="122" t="e">
        <f t="shared" si="5"/>
        <v>#REF!</v>
      </c>
      <c r="K48" s="122" t="e">
        <f>+#REF!+#REF!+#REF!+#REF!+#REF!+#REF!+#REF!+#REF!+#REF!+#REF!+#REF!+#REF!+#REF!+#REF!+#REF!+#REF!+#REF!+#REF!+#REF!+#REF!+'Ignalinos  '!#REF!+#REF!+#REF!+Biržų!#REF!+Anykščių!#REF!</f>
        <v>#REF!</v>
      </c>
      <c r="L48" s="67" t="e">
        <f t="shared" si="2"/>
        <v>#REF!</v>
      </c>
      <c r="N48" s="140" t="e">
        <f t="shared" si="3"/>
        <v>#REF!</v>
      </c>
      <c r="O48" s="137">
        <v>588</v>
      </c>
      <c r="P48" s="141" t="e">
        <f t="shared" si="4"/>
        <v>#REF!</v>
      </c>
    </row>
    <row r="49" spans="1:16" x14ac:dyDescent="0.25">
      <c r="A49" s="135" t="s">
        <v>227</v>
      </c>
      <c r="B49" s="135" t="s">
        <v>227</v>
      </c>
      <c r="C49" s="135" t="s">
        <v>228</v>
      </c>
      <c r="D49" s="120" t="e">
        <f>+#REF!+#REF!+#REF!+#REF!+#REF!+#REF!+#REF!+#REF!+#REF!+#REF!+#REF!+#REF!+#REF!+#REF!+#REF!+#REF!+#REF!+#REF!+#REF!+#REF!+'Ignalinos  '!#REF!+#REF!+#REF!+Biržų!#REF!+Anykščių!#REF!</f>
        <v>#REF!</v>
      </c>
      <c r="E49" s="121" t="e">
        <f>+#REF!+#REF!+#REF!+#REF!+#REF!+#REF!+#REF!+#REF!+#REF!+#REF!+#REF!+#REF!+#REF!+#REF!+#REF!+#REF!+#REF!+#REF!+#REF!+#REF!+'Ignalinos  '!#REF!+#REF!+#REF!+Biržų!#REF!+Anykščių!#REF!</f>
        <v>#REF!</v>
      </c>
      <c r="F49" s="133">
        <v>10</v>
      </c>
      <c r="G49" s="123" t="e">
        <f t="shared" si="0"/>
        <v>#REF!</v>
      </c>
      <c r="H49" s="124" t="e">
        <f>+#REF!+#REF!+#REF!+#REF!+#REF!+#REF!+#REF!+#REF!+#REF!+#REF!+#REF!+#REF!+#REF!+#REF!+#REF!+#REF!+#REF!+#REF!+#REF!+#REF!+'Ignalinos  '!#REF!+#REF!+#REF!+Biržų!#REF!+Anykščių!#REF!</f>
        <v>#REF!</v>
      </c>
      <c r="I49" s="122">
        <v>10</v>
      </c>
      <c r="J49" s="122" t="e">
        <f t="shared" si="5"/>
        <v>#REF!</v>
      </c>
      <c r="K49" s="122" t="e">
        <f>+#REF!+#REF!+#REF!+#REF!+#REF!+#REF!+#REF!+#REF!+#REF!+#REF!+#REF!+#REF!+#REF!+#REF!+#REF!+#REF!+#REF!+#REF!+#REF!+#REF!+'Ignalinos  '!#REF!+#REF!+#REF!+Biržų!#REF!+Anykščių!#REF!</f>
        <v>#REF!</v>
      </c>
      <c r="L49" s="67" t="e">
        <f t="shared" si="2"/>
        <v>#REF!</v>
      </c>
      <c r="N49" s="140" t="e">
        <f t="shared" si="3"/>
        <v>#REF!</v>
      </c>
      <c r="O49" s="137">
        <v>10</v>
      </c>
      <c r="P49" s="141" t="e">
        <f t="shared" si="4"/>
        <v>#REF!</v>
      </c>
    </row>
    <row r="50" spans="1:16" x14ac:dyDescent="0.25">
      <c r="A50" s="65"/>
      <c r="B50" s="65"/>
      <c r="C50" s="65"/>
      <c r="D50" s="65"/>
      <c r="E50" s="84"/>
      <c r="F50" s="69"/>
      <c r="G50" s="85"/>
      <c r="H50" s="69"/>
      <c r="I50" s="69"/>
      <c r="J50" s="91"/>
      <c r="K50" s="65"/>
      <c r="L50" s="64"/>
      <c r="N50" s="108"/>
      <c r="O50" s="107"/>
      <c r="P50" s="106"/>
    </row>
    <row r="51" spans="1:16" x14ac:dyDescent="0.25">
      <c r="A51" s="65"/>
      <c r="B51" s="65"/>
      <c r="C51" s="65"/>
      <c r="D51" s="65"/>
      <c r="E51" s="84"/>
      <c r="F51" s="69"/>
      <c r="G51" s="86" t="e">
        <f>+SUM(G31:G49,G7:G29)</f>
        <v>#REF!</v>
      </c>
      <c r="H51" s="70"/>
      <c r="I51" s="71" t="s">
        <v>229</v>
      </c>
      <c r="J51" s="72" t="e">
        <f>+SUM(J7:J29)</f>
        <v>#REF!</v>
      </c>
      <c r="K51" s="73"/>
      <c r="L51" s="436" t="s">
        <v>230</v>
      </c>
      <c r="N51" s="108"/>
      <c r="O51" s="107"/>
      <c r="P51" s="106" t="e">
        <f>+SUM(P7:P29)</f>
        <v>#REF!</v>
      </c>
    </row>
    <row r="52" spans="1:16" x14ac:dyDescent="0.25">
      <c r="A52" s="65"/>
      <c r="B52" s="65"/>
      <c r="C52" s="68" t="e">
        <f>+SUM(J31:J49)</f>
        <v>#REF!</v>
      </c>
      <c r="D52" s="65"/>
      <c r="E52" s="87"/>
      <c r="F52" s="78"/>
      <c r="G52" s="88"/>
      <c r="H52" s="65"/>
      <c r="I52" s="74"/>
      <c r="J52" s="65"/>
      <c r="K52" s="65"/>
      <c r="L52" s="437"/>
      <c r="N52" s="108"/>
      <c r="O52" s="107"/>
      <c r="P52" s="106"/>
    </row>
    <row r="53" spans="1:16" x14ac:dyDescent="0.25">
      <c r="A53" s="65"/>
      <c r="B53" s="65"/>
      <c r="C53" s="65"/>
      <c r="D53" s="65"/>
      <c r="E53" s="65"/>
      <c r="F53" s="65"/>
      <c r="G53" s="65"/>
      <c r="H53" s="65"/>
      <c r="I53" s="74" t="s">
        <v>231</v>
      </c>
      <c r="J53" s="75" t="e">
        <f>+J51*1.3</f>
        <v>#REF!</v>
      </c>
      <c r="K53" s="65"/>
      <c r="L53" s="437"/>
      <c r="N53" s="108"/>
      <c r="O53" s="107"/>
      <c r="P53" s="106"/>
    </row>
    <row r="54" spans="1:16" x14ac:dyDescent="0.25">
      <c r="A54" s="65"/>
      <c r="B54" s="65"/>
      <c r="C54" s="65"/>
      <c r="D54" s="65"/>
      <c r="E54" s="65"/>
      <c r="F54" s="65"/>
      <c r="G54" s="65"/>
      <c r="H54" s="65"/>
      <c r="I54" s="76" t="s">
        <v>232</v>
      </c>
      <c r="J54" s="77" t="e">
        <f>+J53*3</f>
        <v>#REF!</v>
      </c>
      <c r="K54" s="78"/>
      <c r="L54" s="438"/>
      <c r="N54" s="108"/>
      <c r="O54" s="107"/>
      <c r="P54" s="106"/>
    </row>
    <row r="55" spans="1:16" x14ac:dyDescent="0.25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N55" s="108"/>
      <c r="O55" s="107"/>
      <c r="P55" s="106"/>
    </row>
    <row r="56" spans="1:16" x14ac:dyDescent="0.25">
      <c r="A56" s="65"/>
      <c r="B56" s="65"/>
      <c r="C56" s="65"/>
      <c r="D56" s="65"/>
      <c r="E56" s="65"/>
      <c r="F56" s="65"/>
      <c r="G56" s="65"/>
      <c r="H56" s="65"/>
      <c r="I56" s="79"/>
      <c r="J56" s="80" t="e">
        <f>+SUM(J7:J29,J31:J49)</f>
        <v>#REF!</v>
      </c>
      <c r="K56" s="81"/>
      <c r="L56" s="439" t="s">
        <v>233</v>
      </c>
      <c r="N56" s="109"/>
      <c r="O56" s="110"/>
      <c r="P56" s="111" t="e">
        <f>+SUM(P7:P49)</f>
        <v>#REF!</v>
      </c>
    </row>
    <row r="57" spans="1:16" x14ac:dyDescent="0.25">
      <c r="A57" s="65"/>
      <c r="B57" s="65"/>
      <c r="C57" s="65"/>
      <c r="D57" s="65"/>
      <c r="E57" s="65"/>
      <c r="F57" s="65"/>
      <c r="G57" s="65"/>
      <c r="H57" s="65"/>
      <c r="I57" s="82"/>
      <c r="J57" s="65"/>
      <c r="K57" s="65"/>
      <c r="L57" s="440"/>
    </row>
    <row r="58" spans="1:16" x14ac:dyDescent="0.25">
      <c r="A58" s="65"/>
      <c r="B58" s="65"/>
      <c r="C58" s="65"/>
      <c r="D58" s="65"/>
      <c r="E58" s="65"/>
      <c r="F58" s="65"/>
      <c r="G58" s="65"/>
      <c r="H58" s="65"/>
      <c r="I58" s="74" t="s">
        <v>231</v>
      </c>
      <c r="J58" s="65" t="e">
        <f>+J56*1.3</f>
        <v>#REF!</v>
      </c>
      <c r="K58" s="65"/>
      <c r="L58" s="440"/>
    </row>
    <row r="59" spans="1:16" x14ac:dyDescent="0.25">
      <c r="A59" s="65"/>
      <c r="B59" s="65"/>
      <c r="C59" s="65"/>
      <c r="D59" s="65"/>
      <c r="E59" s="65"/>
      <c r="F59" s="65"/>
      <c r="G59" s="65"/>
      <c r="H59" s="65"/>
      <c r="I59" s="76" t="s">
        <v>232</v>
      </c>
      <c r="J59" s="78" t="e">
        <f>+J58*3</f>
        <v>#REF!</v>
      </c>
      <c r="K59" s="78"/>
      <c r="L59" s="441"/>
    </row>
  </sheetData>
  <mergeCells count="20">
    <mergeCell ref="A46:A48"/>
    <mergeCell ref="L51:L54"/>
    <mergeCell ref="L56:L59"/>
    <mergeCell ref="A31:A32"/>
    <mergeCell ref="A33:A34"/>
    <mergeCell ref="A35:A39"/>
    <mergeCell ref="A40:A41"/>
    <mergeCell ref="A43:A44"/>
    <mergeCell ref="A17:A19"/>
    <mergeCell ref="A1:K1"/>
    <mergeCell ref="D2:K2"/>
    <mergeCell ref="D3:K3"/>
    <mergeCell ref="E4:J4"/>
    <mergeCell ref="K4:K5"/>
    <mergeCell ref="E5:G5"/>
    <mergeCell ref="H5:J5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6049-CCD2-45F0-8BCB-20B4D1A34F7A}">
  <sheetPr>
    <tabColor theme="5" tint="0.39997558519241921"/>
  </sheetPr>
  <dimension ref="A1:M177"/>
  <sheetViews>
    <sheetView zoomScale="60" zoomScaleNormal="60" workbookViewId="0">
      <selection activeCell="J14" sqref="J14"/>
    </sheetView>
  </sheetViews>
  <sheetFormatPr defaultRowHeight="15" x14ac:dyDescent="0.25"/>
  <cols>
    <col min="1" max="1" width="28.5703125" customWidth="1"/>
    <col min="2" max="2" width="71.28515625" bestFit="1" customWidth="1"/>
    <col min="3" max="3" width="16.28515625" customWidth="1"/>
    <col min="4" max="4" width="20.42578125" customWidth="1"/>
    <col min="5" max="5" width="16.140625" style="5" customWidth="1"/>
    <col min="6" max="6" width="17.85546875" style="5" customWidth="1"/>
    <col min="7" max="7" width="11.85546875" customWidth="1"/>
    <col min="8" max="8" width="9.140625" style="11"/>
    <col min="10" max="11" width="33.85546875" customWidth="1"/>
  </cols>
  <sheetData>
    <row r="1" spans="1:8" ht="19.5" customHeight="1" x14ac:dyDescent="0.25">
      <c r="A1" s="450" t="s">
        <v>166</v>
      </c>
      <c r="B1" s="450"/>
      <c r="C1" s="450"/>
      <c r="D1" s="450"/>
      <c r="E1" s="450"/>
      <c r="F1" s="450"/>
      <c r="G1" s="450"/>
    </row>
    <row r="2" spans="1:8" ht="15.75" thickBot="1" x14ac:dyDescent="0.3">
      <c r="A2" s="3"/>
      <c r="B2" s="3"/>
      <c r="C2" s="3"/>
      <c r="D2" s="451"/>
      <c r="E2" s="451"/>
      <c r="F2" s="451"/>
      <c r="G2" s="451"/>
    </row>
    <row r="3" spans="1:8" ht="15" customHeight="1" x14ac:dyDescent="0.25">
      <c r="A3" s="452" t="s">
        <v>172</v>
      </c>
      <c r="B3" s="455" t="s">
        <v>173</v>
      </c>
      <c r="C3" s="458" t="s">
        <v>174</v>
      </c>
      <c r="D3" s="461" t="s">
        <v>167</v>
      </c>
      <c r="E3" s="462"/>
      <c r="F3" s="462"/>
      <c r="G3" s="463"/>
    </row>
    <row r="4" spans="1:8" ht="15.75" customHeight="1" x14ac:dyDescent="0.25">
      <c r="A4" s="453"/>
      <c r="B4" s="456"/>
      <c r="C4" s="459"/>
      <c r="D4" s="464" t="s">
        <v>175</v>
      </c>
      <c r="E4" s="467" t="s">
        <v>168</v>
      </c>
      <c r="F4" s="467"/>
      <c r="G4" s="468" t="s">
        <v>169</v>
      </c>
    </row>
    <row r="5" spans="1:8" ht="42.6" customHeight="1" x14ac:dyDescent="0.25">
      <c r="A5" s="453"/>
      <c r="B5" s="456"/>
      <c r="C5" s="459"/>
      <c r="D5" s="465"/>
      <c r="E5" s="56" t="s">
        <v>170</v>
      </c>
      <c r="F5" s="56" t="s">
        <v>171</v>
      </c>
      <c r="G5" s="469"/>
    </row>
    <row r="6" spans="1:8" ht="29.25" customHeight="1" x14ac:dyDescent="0.25">
      <c r="A6" s="454"/>
      <c r="B6" s="457"/>
      <c r="C6" s="460"/>
      <c r="D6" s="466"/>
      <c r="E6" s="57" t="s">
        <v>176</v>
      </c>
      <c r="F6" s="57" t="s">
        <v>176</v>
      </c>
      <c r="G6" s="22" t="s">
        <v>176</v>
      </c>
    </row>
    <row r="7" spans="1:8" ht="28.5" x14ac:dyDescent="0.25">
      <c r="A7" s="447" t="s">
        <v>184</v>
      </c>
      <c r="B7" s="7" t="s">
        <v>185</v>
      </c>
      <c r="C7" s="8" t="s">
        <v>27</v>
      </c>
      <c r="D7" s="4" t="e">
        <f>+Anykščių!#REF!+Biržų!#REF!+#REF!+#REF!+'Ignalinos  '!#REF!+#REF!+#REF!+#REF!+#REF!+#REF!+#REF!+#REF!+#REF!+#REF!+#REF!+#REF!+#REF!+#REF!+#REF!+#REF!+#REF!+#REF!+#REF!+#REF!+#REF!</f>
        <v>#REF!</v>
      </c>
      <c r="E7" s="4" t="e">
        <f>+Anykščių!#REF!+Biržų!#REF!+#REF!+#REF!+'Ignalinos  '!#REF!+#REF!+#REF!+#REF!+#REF!+#REF!+#REF!+#REF!+#REF!+#REF!+#REF!+#REF!+#REF!+#REF!+#REF!+#REF!+#REF!+#REF!+#REF!+#REF!+#REF!</f>
        <v>#REF!</v>
      </c>
      <c r="F7" s="61" t="e">
        <f>+Anykščių!#REF!+Biržų!#REF!+#REF!+#REF!+'Ignalinos  '!#REF!+#REF!+#REF!+#REF!+#REF!+#REF!+#REF!+#REF!+#REF!+#REF!+#REF!+#REF!+#REF!+#REF!+#REF!+#REF!+#REF!+#REF!+#REF!+#REF!+#REF!</f>
        <v>#REF!</v>
      </c>
      <c r="G7" s="4" t="e">
        <f>+Anykščių!#REF!+Biržų!#REF!+#REF!+#REF!+'Ignalinos  '!#REF!+#REF!+#REF!+#REF!+#REF!+#REF!+#REF!+#REF!+#REF!+#REF!+#REF!+#REF!+#REF!+#REF!+#REF!+#REF!+#REF!+#REF!+#REF!+#REF!+#REF!</f>
        <v>#REF!</v>
      </c>
      <c r="H7" s="12" t="e">
        <f>+D7-E7-G7-F7</f>
        <v>#REF!</v>
      </c>
    </row>
    <row r="8" spans="1:8" ht="28.5" x14ac:dyDescent="0.25">
      <c r="A8" s="448"/>
      <c r="B8" s="2" t="s">
        <v>38</v>
      </c>
      <c r="C8" s="1" t="s">
        <v>27</v>
      </c>
      <c r="D8" s="4" t="e">
        <f>+Anykščių!#REF!+Biržų!#REF!+#REF!+#REF!+'Ignalinos  '!#REF!+#REF!+#REF!+#REF!+#REF!+#REF!+#REF!+#REF!+#REF!+#REF!+#REF!+#REF!+#REF!+#REF!+#REF!+#REF!+#REF!+#REF!+#REF!+#REF!+#REF!</f>
        <v>#REF!</v>
      </c>
      <c r="E8" s="4" t="e">
        <f>+Anykščių!#REF!+Biržų!#REF!+#REF!+#REF!+'Ignalinos  '!#REF!+#REF!+#REF!+#REF!+#REF!+#REF!+#REF!+#REF!+#REF!+#REF!+#REF!+#REF!+#REF!+#REF!+#REF!+#REF!+#REF!+#REF!+#REF!+#REF!+#REF!</f>
        <v>#REF!</v>
      </c>
      <c r="F8" s="61" t="e">
        <f>+Anykščių!#REF!+Biržų!#REF!+#REF!+#REF!+'Ignalinos  '!#REF!+#REF!+#REF!+#REF!+#REF!+#REF!+#REF!+#REF!+#REF!+#REF!+#REF!+#REF!+#REF!+#REF!+#REF!+#REF!+#REF!+#REF!+#REF!+#REF!+#REF!</f>
        <v>#REF!</v>
      </c>
      <c r="G8" s="4" t="e">
        <f>+Anykščių!#REF!+Biržų!#REF!+#REF!+#REF!+'Ignalinos  '!#REF!+#REF!+#REF!+#REF!+#REF!+#REF!+#REF!+#REF!+#REF!+#REF!+#REF!+#REF!+#REF!+#REF!+#REF!+#REF!+#REF!+#REF!+#REF!+#REF!+#REF!</f>
        <v>#REF!</v>
      </c>
      <c r="H8" s="12" t="e">
        <f t="shared" ref="H8:H41" si="0">+D8-E8-G8-F8</f>
        <v>#REF!</v>
      </c>
    </row>
    <row r="9" spans="1:8" ht="22.5" customHeight="1" x14ac:dyDescent="0.25">
      <c r="A9" s="449" t="s">
        <v>186</v>
      </c>
      <c r="B9" s="2" t="s">
        <v>187</v>
      </c>
      <c r="C9" s="1" t="s">
        <v>27</v>
      </c>
      <c r="D9" s="4" t="e">
        <f>+Anykščių!#REF!+Biržų!#REF!+#REF!+#REF!+'Ignalinos  '!#REF!+#REF!+#REF!+#REF!+#REF!+#REF!+#REF!+#REF!+#REF!+#REF!+#REF!+#REF!+#REF!+#REF!+#REF!+#REF!+#REF!+#REF!+#REF!+#REF!+#REF!</f>
        <v>#REF!</v>
      </c>
      <c r="E9" s="4" t="e">
        <f>+Anykščių!#REF!+Biržų!#REF!+#REF!+#REF!+'Ignalinos  '!#REF!+#REF!+#REF!+#REF!+#REF!+#REF!+#REF!+#REF!+#REF!+#REF!+#REF!+#REF!+#REF!+#REF!+#REF!+#REF!+#REF!+#REF!+#REF!+#REF!+#REF!</f>
        <v>#REF!</v>
      </c>
      <c r="F9" s="61" t="e">
        <f>+Anykščių!#REF!+Biržų!#REF!+#REF!+#REF!+'Ignalinos  '!#REF!+#REF!+#REF!+#REF!+#REF!+#REF!+#REF!+#REF!+#REF!+#REF!+#REF!+#REF!+#REF!+#REF!+#REF!+#REF!+#REF!+#REF!+#REF!+#REF!+#REF!</f>
        <v>#REF!</v>
      </c>
      <c r="G9" s="4" t="e">
        <f>+Anykščių!#REF!+Biržų!#REF!+#REF!+#REF!+'Ignalinos  '!#REF!+#REF!+#REF!+#REF!+#REF!+#REF!+#REF!+#REF!+#REF!+#REF!+#REF!+#REF!+#REF!+#REF!+#REF!+#REF!+#REF!+#REF!+#REF!+#REF!+#REF!</f>
        <v>#REF!</v>
      </c>
      <c r="H9" s="12" t="e">
        <f t="shared" si="0"/>
        <v>#REF!</v>
      </c>
    </row>
    <row r="10" spans="1:8" x14ac:dyDescent="0.25">
      <c r="A10" s="448"/>
      <c r="B10" s="2" t="s">
        <v>187</v>
      </c>
      <c r="C10" s="1" t="s">
        <v>47</v>
      </c>
      <c r="D10" s="4" t="e">
        <f>+Anykščių!#REF!+Biržų!#REF!+#REF!+#REF!+'Ignalinos  '!#REF!+#REF!+#REF!+#REF!+#REF!+#REF!+#REF!+#REF!+#REF!+#REF!+#REF!+#REF!+#REF!+#REF!+#REF!+#REF!+#REF!+#REF!+#REF!+#REF!+#REF!</f>
        <v>#REF!</v>
      </c>
      <c r="E10" s="4" t="e">
        <f>+Anykščių!#REF!+Biržų!#REF!+#REF!+#REF!+'Ignalinos  '!#REF!+#REF!+#REF!+#REF!+#REF!+#REF!+#REF!+#REF!+#REF!+#REF!+#REF!+#REF!+#REF!+#REF!+#REF!+#REF!+#REF!+#REF!+#REF!+#REF!+#REF!</f>
        <v>#REF!</v>
      </c>
      <c r="F10" s="61" t="e">
        <f>+Anykščių!#REF!+Biržų!#REF!+#REF!+#REF!+'Ignalinos  '!#REF!+#REF!+#REF!+#REF!+#REF!+#REF!+#REF!+#REF!+#REF!+#REF!+#REF!+#REF!+#REF!+#REF!+#REF!+#REF!+#REF!+#REF!+#REF!+#REF!+#REF!</f>
        <v>#REF!</v>
      </c>
      <c r="G10" s="4" t="e">
        <f>+Anykščių!#REF!+Biržų!#REF!+#REF!+#REF!+'Ignalinos  '!#REF!+#REF!+#REF!+#REF!+#REF!+#REF!+#REF!+#REF!+#REF!+#REF!+#REF!+#REF!+#REF!+#REF!+#REF!+#REF!+#REF!+#REF!+#REF!+#REF!+#REF!</f>
        <v>#REF!</v>
      </c>
      <c r="H10" s="12" t="e">
        <f t="shared" si="0"/>
        <v>#REF!</v>
      </c>
    </row>
    <row r="11" spans="1:8" ht="15" customHeight="1" x14ac:dyDescent="0.25">
      <c r="A11" s="449" t="s">
        <v>189</v>
      </c>
      <c r="B11" s="2" t="s">
        <v>187</v>
      </c>
      <c r="C11" s="1" t="s">
        <v>27</v>
      </c>
      <c r="D11" s="4" t="e">
        <f>+Anykščių!#REF!+Biržų!#REF!+#REF!+#REF!+'Ignalinos  '!#REF!+#REF!+#REF!+#REF!+#REF!+#REF!+#REF!+#REF!+#REF!+#REF!+#REF!+#REF!+#REF!+#REF!+#REF!+#REF!+#REF!+#REF!+#REF!+#REF!+#REF!</f>
        <v>#REF!</v>
      </c>
      <c r="E11" s="4" t="e">
        <f>+Anykščių!#REF!+Biržų!#REF!+#REF!+#REF!+'Ignalinos  '!#REF!+#REF!+#REF!+#REF!+#REF!+#REF!+#REF!+#REF!+#REF!+#REF!+#REF!+#REF!+#REF!+#REF!+#REF!+#REF!+#REF!+#REF!+#REF!+#REF!+#REF!</f>
        <v>#REF!</v>
      </c>
      <c r="F11" s="61" t="e">
        <f>+Anykščių!#REF!+Biržų!#REF!+#REF!+#REF!+'Ignalinos  '!#REF!+#REF!+#REF!+#REF!+#REF!+#REF!+#REF!+#REF!+#REF!+#REF!+#REF!+#REF!+#REF!+#REF!+#REF!+#REF!+#REF!+#REF!+#REF!+#REF!+#REF!</f>
        <v>#REF!</v>
      </c>
      <c r="G11" s="4" t="e">
        <f>+Anykščių!#REF!+Biržų!#REF!+#REF!+#REF!+'Ignalinos  '!#REF!+#REF!+#REF!+#REF!+#REF!+#REF!+#REF!+#REF!+#REF!+#REF!+#REF!+#REF!+#REF!+#REF!+#REF!+#REF!+#REF!+#REF!+#REF!+#REF!+#REF!</f>
        <v>#REF!</v>
      </c>
      <c r="H11" s="12" t="e">
        <f t="shared" si="0"/>
        <v>#REF!</v>
      </c>
    </row>
    <row r="12" spans="1:8" x14ac:dyDescent="0.25">
      <c r="A12" s="448"/>
      <c r="B12" s="2" t="s">
        <v>187</v>
      </c>
      <c r="C12" s="1" t="s">
        <v>47</v>
      </c>
      <c r="D12" s="4" t="e">
        <f>+Anykščių!#REF!+Biržų!#REF!+#REF!+#REF!+'Ignalinos  '!#REF!+#REF!+#REF!+#REF!+#REF!+#REF!+#REF!+#REF!+#REF!+#REF!+#REF!+#REF!+#REF!+#REF!+#REF!+#REF!+#REF!+#REF!+#REF!+#REF!+#REF!</f>
        <v>#REF!</v>
      </c>
      <c r="E12" s="4" t="e">
        <f>+Anykščių!#REF!+Biržų!#REF!+#REF!+#REF!+'Ignalinos  '!#REF!+#REF!+#REF!+#REF!+#REF!+#REF!+#REF!+#REF!+#REF!+#REF!+#REF!+#REF!+#REF!+#REF!+#REF!+#REF!+#REF!+#REF!+#REF!+#REF!+#REF!</f>
        <v>#REF!</v>
      </c>
      <c r="F12" s="61" t="e">
        <f>+Anykščių!#REF!+Biržų!#REF!+#REF!+#REF!+'Ignalinos  '!#REF!+#REF!+#REF!+#REF!+#REF!+#REF!+#REF!+#REF!+#REF!+#REF!+#REF!+#REF!+#REF!+#REF!+#REF!+#REF!+#REF!+#REF!+#REF!+#REF!+#REF!</f>
        <v>#REF!</v>
      </c>
      <c r="G12" s="4" t="e">
        <f>+Anykščių!#REF!+Biržų!#REF!+#REF!+#REF!+'Ignalinos  '!#REF!+#REF!+#REF!+#REF!+#REF!+#REF!+#REF!+#REF!+#REF!+#REF!+#REF!+#REF!+#REF!+#REF!+#REF!+#REF!+#REF!+#REF!+#REF!+#REF!+#REF!</f>
        <v>#REF!</v>
      </c>
      <c r="H12" s="12" t="e">
        <f t="shared" si="0"/>
        <v>#REF!</v>
      </c>
    </row>
    <row r="13" spans="1:8" ht="15" customHeight="1" x14ac:dyDescent="0.25">
      <c r="A13" s="449" t="s">
        <v>190</v>
      </c>
      <c r="B13" s="2" t="s">
        <v>187</v>
      </c>
      <c r="C13" s="1" t="s">
        <v>27</v>
      </c>
      <c r="D13" s="4" t="e">
        <f>+Anykščių!#REF!+Biržų!#REF!+#REF!+#REF!+'Ignalinos  '!#REF!+#REF!+#REF!+#REF!+#REF!+#REF!+#REF!+#REF!+#REF!+#REF!+#REF!+#REF!+#REF!+#REF!+#REF!+#REF!+#REF!+#REF!+#REF!+#REF!+#REF!</f>
        <v>#REF!</v>
      </c>
      <c r="E13" s="4" t="e">
        <f>+Anykščių!#REF!+Biržų!#REF!+#REF!+#REF!+'Ignalinos  '!#REF!+#REF!+#REF!+#REF!+#REF!+#REF!+#REF!+#REF!+#REF!+#REF!+#REF!+#REF!+#REF!+#REF!+#REF!+#REF!+#REF!+#REF!+#REF!+#REF!+#REF!</f>
        <v>#REF!</v>
      </c>
      <c r="F13" s="61" t="e">
        <f>+Anykščių!#REF!+Biržų!#REF!+#REF!+#REF!+'Ignalinos  '!#REF!+#REF!+#REF!+#REF!+#REF!+#REF!+#REF!+#REF!+#REF!+#REF!+#REF!+#REF!+#REF!+#REF!+#REF!+#REF!+#REF!+#REF!+#REF!+#REF!+#REF!</f>
        <v>#REF!</v>
      </c>
      <c r="G13" s="4" t="e">
        <f>+Anykščių!#REF!+Biržų!#REF!+#REF!+#REF!+'Ignalinos  '!#REF!+#REF!+#REF!+#REF!+#REF!+#REF!+#REF!+#REF!+#REF!+#REF!+#REF!+#REF!+#REF!+#REF!+#REF!+#REF!+#REF!+#REF!+#REF!+#REF!+#REF!</f>
        <v>#REF!</v>
      </c>
      <c r="H13" s="12" t="e">
        <f t="shared" si="0"/>
        <v>#REF!</v>
      </c>
    </row>
    <row r="14" spans="1:8" x14ac:dyDescent="0.25">
      <c r="A14" s="448"/>
      <c r="B14" s="2" t="s">
        <v>187</v>
      </c>
      <c r="C14" s="1" t="s">
        <v>47</v>
      </c>
      <c r="D14" s="4" t="e">
        <f>+Anykščių!#REF!+Biržų!#REF!+#REF!+#REF!+'Ignalinos  '!#REF!+#REF!+#REF!+#REF!+#REF!+#REF!+#REF!+#REF!+#REF!+#REF!+#REF!+#REF!+#REF!+#REF!+#REF!+#REF!+#REF!+#REF!+#REF!+#REF!+#REF!</f>
        <v>#REF!</v>
      </c>
      <c r="E14" s="4" t="e">
        <f>+Anykščių!#REF!+Biržų!#REF!+#REF!+#REF!+'Ignalinos  '!#REF!+#REF!+#REF!+#REF!+#REF!+#REF!+#REF!+#REF!+#REF!+#REF!+#REF!+#REF!+#REF!+#REF!+#REF!+#REF!+#REF!+#REF!+#REF!+#REF!+#REF!</f>
        <v>#REF!</v>
      </c>
      <c r="F14" s="61" t="e">
        <f>+Anykščių!#REF!+Biržų!#REF!+#REF!+#REF!+'Ignalinos  '!#REF!+#REF!+#REF!+#REF!+#REF!+#REF!+#REF!+#REF!+#REF!+#REF!+#REF!+#REF!+#REF!+#REF!+#REF!+#REF!+#REF!+#REF!+#REF!+#REF!+#REF!</f>
        <v>#REF!</v>
      </c>
      <c r="G14" s="4" t="e">
        <f>+Anykščių!#REF!+Biržų!#REF!+#REF!+#REF!+'Ignalinos  '!#REF!+#REF!+#REF!+#REF!+#REF!+#REF!+#REF!+#REF!+#REF!+#REF!+#REF!+#REF!+#REF!+#REF!+#REF!+#REF!+#REF!+#REF!+#REF!+#REF!+#REF!</f>
        <v>#REF!</v>
      </c>
      <c r="H14" s="12" t="e">
        <f t="shared" si="0"/>
        <v>#REF!</v>
      </c>
    </row>
    <row r="15" spans="1:8" ht="42.75" x14ac:dyDescent="0.25">
      <c r="A15" s="6" t="s">
        <v>191</v>
      </c>
      <c r="B15" s="6" t="s">
        <v>191</v>
      </c>
      <c r="C15" s="1" t="s">
        <v>27</v>
      </c>
      <c r="D15" s="4" t="e">
        <f>+Anykščių!#REF!+Biržų!#REF!+#REF!+#REF!+'Ignalinos  '!#REF!+#REF!+#REF!+#REF!+#REF!+#REF!+#REF!+#REF!+#REF!+#REF!+#REF!+#REF!+#REF!+#REF!+#REF!+#REF!+#REF!+#REF!+#REF!+#REF!+#REF!</f>
        <v>#REF!</v>
      </c>
      <c r="E15" s="4" t="e">
        <f>+Anykščių!#REF!+Biržų!#REF!+#REF!+#REF!+'Ignalinos  '!#REF!+#REF!+#REF!+#REF!+#REF!+#REF!+#REF!+#REF!+#REF!+#REF!+#REF!+#REF!+#REF!+#REF!+#REF!+#REF!+#REF!+#REF!+#REF!+#REF!+#REF!</f>
        <v>#REF!</v>
      </c>
      <c r="F15" s="61" t="e">
        <f>+Anykščių!#REF!+Biržų!#REF!+#REF!+#REF!+'Ignalinos  '!#REF!+#REF!+#REF!+#REF!+#REF!+#REF!+#REF!+#REF!+#REF!+#REF!+#REF!+#REF!+#REF!+#REF!+#REF!+#REF!+#REF!+#REF!+#REF!+#REF!+#REF!</f>
        <v>#REF!</v>
      </c>
      <c r="G15" s="4" t="e">
        <f>+Anykščių!#REF!+Biržų!#REF!+#REF!+#REF!+'Ignalinos  '!#REF!+#REF!+#REF!+#REF!+#REF!+#REF!+#REF!+#REF!+#REF!+#REF!+#REF!+#REF!+#REF!+#REF!+#REF!+#REF!+#REF!+#REF!+#REF!+#REF!+#REF!</f>
        <v>#REF!</v>
      </c>
      <c r="H15" s="12" t="e">
        <f t="shared" si="0"/>
        <v>#REF!</v>
      </c>
    </row>
    <row r="16" spans="1:8" ht="15.75" customHeight="1" x14ac:dyDescent="0.25">
      <c r="A16" s="2" t="s">
        <v>192</v>
      </c>
      <c r="B16" s="2" t="s">
        <v>193</v>
      </c>
      <c r="C16" s="1" t="s">
        <v>27</v>
      </c>
      <c r="D16" s="4" t="e">
        <f>+Anykščių!#REF!+Biržų!#REF!+#REF!+#REF!+'Ignalinos  '!#REF!+#REF!+#REF!+#REF!+#REF!+#REF!+#REF!+#REF!+#REF!+#REF!+#REF!+#REF!+#REF!+#REF!+#REF!+#REF!+#REF!+#REF!+#REF!+#REF!+#REF!</f>
        <v>#REF!</v>
      </c>
      <c r="E16" s="4" t="e">
        <f>+Anykščių!#REF!+Biržų!#REF!+#REF!+#REF!+'Ignalinos  '!#REF!+#REF!+#REF!+#REF!+#REF!+#REF!+#REF!+#REF!+#REF!+#REF!+#REF!+#REF!+#REF!+#REF!+#REF!+#REF!+#REF!+#REF!+#REF!+#REF!+#REF!</f>
        <v>#REF!</v>
      </c>
      <c r="F16" s="61" t="e">
        <f>+Anykščių!#REF!+Biržų!#REF!+#REF!+#REF!+'Ignalinos  '!#REF!+#REF!+#REF!+#REF!+#REF!+#REF!+#REF!+#REF!+#REF!+#REF!+#REF!+#REF!+#REF!+#REF!+#REF!+#REF!+#REF!+#REF!+#REF!+#REF!+#REF!</f>
        <v>#REF!</v>
      </c>
      <c r="G16" s="4" t="e">
        <f>+Anykščių!#REF!+Biržų!#REF!+#REF!+#REF!+'Ignalinos  '!#REF!+#REF!+#REF!+#REF!+#REF!+#REF!+#REF!+#REF!+#REF!+#REF!+#REF!+#REF!+#REF!+#REF!+#REF!+#REF!+#REF!+#REF!+#REF!+#REF!+#REF!</f>
        <v>#REF!</v>
      </c>
      <c r="H16" s="12" t="e">
        <f t="shared" si="0"/>
        <v>#REF!</v>
      </c>
    </row>
    <row r="17" spans="1:13" ht="28.5" customHeight="1" x14ac:dyDescent="0.25">
      <c r="A17" s="449" t="s">
        <v>194</v>
      </c>
      <c r="B17" s="2" t="s">
        <v>195</v>
      </c>
      <c r="C17" s="1" t="s">
        <v>47</v>
      </c>
      <c r="D17" s="4" t="e">
        <f>+Anykščių!#REF!+Biržų!#REF!+#REF!+#REF!+'Ignalinos  '!#REF!+#REF!+#REF!+#REF!+#REF!+#REF!+#REF!+#REF!+#REF!+#REF!+#REF!+#REF!+#REF!+#REF!+#REF!+#REF!+#REF!+#REF!+#REF!+#REF!+#REF!</f>
        <v>#REF!</v>
      </c>
      <c r="E17" s="4" t="e">
        <f>+Anykščių!#REF!+Biržų!#REF!+#REF!+#REF!+'Ignalinos  '!#REF!+#REF!+#REF!+#REF!+#REF!+#REF!+#REF!+#REF!+#REF!+#REF!+#REF!+#REF!+#REF!+#REF!+#REF!+#REF!+#REF!+#REF!+#REF!+#REF!+#REF!</f>
        <v>#REF!</v>
      </c>
      <c r="F17" s="61" t="e">
        <f>+Anykščių!#REF!+Biržų!#REF!+#REF!+#REF!+'Ignalinos  '!#REF!+#REF!+#REF!+#REF!+#REF!+#REF!+#REF!+#REF!+#REF!+#REF!+#REF!+#REF!+#REF!+#REF!+#REF!+#REF!+#REF!+#REF!+#REF!+#REF!+#REF!</f>
        <v>#REF!</v>
      </c>
      <c r="G17" s="4" t="e">
        <f>+Anykščių!#REF!+Biržų!#REF!+#REF!+#REF!+'Ignalinos  '!#REF!+#REF!+#REF!+#REF!+#REF!+#REF!+#REF!+#REF!+#REF!+#REF!+#REF!+#REF!+#REF!+#REF!+#REF!+#REF!+#REF!+#REF!+#REF!+#REF!+#REF!</f>
        <v>#REF!</v>
      </c>
      <c r="H17" s="12" t="e">
        <f t="shared" si="0"/>
        <v>#REF!</v>
      </c>
    </row>
    <row r="18" spans="1:13" ht="43.5" x14ac:dyDescent="0.25">
      <c r="A18" s="447"/>
      <c r="B18" s="2" t="s">
        <v>234</v>
      </c>
      <c r="C18" s="1" t="s">
        <v>197</v>
      </c>
      <c r="D18" s="4" t="e">
        <f>+Anykščių!#REF!+Biržų!#REF!+#REF!+#REF!+'Ignalinos  '!#REF!+#REF!+#REF!+#REF!+#REF!+#REF!+#REF!+#REF!+#REF!+#REF!+#REF!+#REF!+#REF!+#REF!+#REF!+#REF!+#REF!+#REF!+#REF!+#REF!+#REF!</f>
        <v>#REF!</v>
      </c>
      <c r="E18" s="4" t="e">
        <f>+Anykščių!#REF!+Biržų!#REF!+#REF!+#REF!+'Ignalinos  '!#REF!+#REF!+#REF!+#REF!+#REF!+#REF!+#REF!+#REF!+#REF!+#REF!+#REF!+#REF!+#REF!+#REF!+#REF!+#REF!+#REF!+#REF!+#REF!+#REF!+#REF!</f>
        <v>#REF!</v>
      </c>
      <c r="F18" s="61" t="e">
        <f>+Anykščių!#REF!+Biržų!#REF!+#REF!+#REF!+'Ignalinos  '!#REF!+#REF!+#REF!+#REF!+#REF!+#REF!+#REF!+#REF!+#REF!+#REF!+#REF!+#REF!+#REF!+#REF!+#REF!+#REF!+#REF!+#REF!+#REF!+#REF!+#REF!</f>
        <v>#REF!</v>
      </c>
      <c r="G18" s="4" t="e">
        <f>+Anykščių!#REF!+Biržų!#REF!+#REF!+#REF!+'Ignalinos  '!#REF!+#REF!+#REF!+#REF!+#REF!+#REF!+#REF!+#REF!+#REF!+#REF!+#REF!+#REF!+#REF!+#REF!+#REF!+#REF!+#REF!+#REF!+#REF!+#REF!+#REF!</f>
        <v>#REF!</v>
      </c>
      <c r="H18" s="12" t="e">
        <f t="shared" si="0"/>
        <v>#REF!</v>
      </c>
    </row>
    <row r="19" spans="1:13" ht="28.5" x14ac:dyDescent="0.25">
      <c r="A19" s="448"/>
      <c r="B19" s="2" t="s">
        <v>3</v>
      </c>
      <c r="C19" s="1" t="s">
        <v>54</v>
      </c>
      <c r="D19" s="4" t="e">
        <f>+Anykščių!#REF!+Biržų!#REF!+#REF!+#REF!+'Ignalinos  '!#REF!+#REF!+#REF!+#REF!+#REF!+#REF!+#REF!+#REF!+#REF!+#REF!+#REF!+#REF!+#REF!+#REF!+#REF!+#REF!+#REF!+#REF!+#REF!+#REF!+#REF!</f>
        <v>#REF!</v>
      </c>
      <c r="E19" s="4" t="e">
        <f>+Anykščių!#REF!+Biržų!#REF!+#REF!+#REF!+'Ignalinos  '!#REF!+#REF!+#REF!+#REF!+#REF!+#REF!+#REF!+#REF!+#REF!+#REF!+#REF!+#REF!+#REF!+#REF!+#REF!+#REF!+#REF!+#REF!+#REF!+#REF!+#REF!</f>
        <v>#REF!</v>
      </c>
      <c r="F19" s="61" t="e">
        <f>+Anykščių!#REF!+Biržų!#REF!+#REF!+#REF!+'Ignalinos  '!#REF!+#REF!+#REF!+#REF!+#REF!+#REF!+#REF!+#REF!+#REF!+#REF!+#REF!+#REF!+#REF!+#REF!+#REF!+#REF!+#REF!+#REF!+#REF!+#REF!+#REF!</f>
        <v>#REF!</v>
      </c>
      <c r="G19" s="4" t="e">
        <f>+Anykščių!#REF!+Biržų!#REF!+#REF!+#REF!+'Ignalinos  '!#REF!+#REF!+#REF!+#REF!+#REF!+#REF!+#REF!+#REF!+#REF!+#REF!+#REF!+#REF!+#REF!+#REF!+#REF!+#REF!+#REF!+#REF!+#REF!+#REF!+#REF!</f>
        <v>#REF!</v>
      </c>
      <c r="H19" s="12" t="e">
        <f t="shared" si="0"/>
        <v>#REF!</v>
      </c>
    </row>
    <row r="20" spans="1:13" ht="28.5" x14ac:dyDescent="0.25">
      <c r="A20" s="2" t="s">
        <v>31</v>
      </c>
      <c r="B20" s="2" t="s">
        <v>31</v>
      </c>
      <c r="C20" s="1" t="s">
        <v>27</v>
      </c>
      <c r="D20" s="4" t="e">
        <f>+Anykščių!#REF!+Biržų!#REF!+#REF!+#REF!+'Ignalinos  '!#REF!+#REF!+#REF!+#REF!+#REF!+#REF!+#REF!+#REF!+#REF!+#REF!+#REF!+#REF!+#REF!+#REF!+#REF!+#REF!+#REF!+#REF!+#REF!+#REF!+#REF!</f>
        <v>#REF!</v>
      </c>
      <c r="E20" s="4" t="e">
        <f>+Anykščių!#REF!+Biržų!#REF!+#REF!+#REF!+'Ignalinos  '!#REF!+#REF!+#REF!+#REF!+#REF!+#REF!+#REF!+#REF!+#REF!+#REF!+#REF!+#REF!+#REF!+#REF!+#REF!+#REF!+#REF!+#REF!+#REF!+#REF!+#REF!</f>
        <v>#REF!</v>
      </c>
      <c r="F20" s="61" t="e">
        <f>+Anykščių!#REF!+Biržų!#REF!+#REF!+#REF!+'Ignalinos  '!#REF!+#REF!+#REF!+#REF!+#REF!+#REF!+#REF!+#REF!+#REF!+#REF!+#REF!+#REF!+#REF!+#REF!+#REF!+#REF!+#REF!+#REF!+#REF!+#REF!+#REF!</f>
        <v>#REF!</v>
      </c>
      <c r="G20" s="4" t="e">
        <f>+Anykščių!#REF!+Biržų!#REF!+#REF!+#REF!+'Ignalinos  '!#REF!+#REF!+#REF!+#REF!+#REF!+#REF!+#REF!+#REF!+#REF!+#REF!+#REF!+#REF!+#REF!+#REF!+#REF!+#REF!+#REF!+#REF!+#REF!+#REF!+#REF!</f>
        <v>#REF!</v>
      </c>
      <c r="H20" s="12" t="e">
        <f t="shared" si="0"/>
        <v>#REF!</v>
      </c>
    </row>
    <row r="21" spans="1:13" x14ac:dyDescent="0.25">
      <c r="A21" s="197" t="s">
        <v>32</v>
      </c>
      <c r="B21" s="197" t="s">
        <v>32</v>
      </c>
      <c r="C21" s="198" t="s">
        <v>33</v>
      </c>
      <c r="D21" s="4" t="e">
        <f>+Anykščių!#REF!+Biržų!#REF!+#REF!+#REF!+'Ignalinos  '!#REF!+#REF!+#REF!+#REF!+#REF!+#REF!+#REF!+#REF!+#REF!+#REF!+#REF!+#REF!+#REF!+#REF!+#REF!+#REF!+#REF!+#REF!+#REF!+#REF!+#REF!</f>
        <v>#REF!</v>
      </c>
      <c r="E21" s="4" t="e">
        <f>+Anykščių!#REF!+Biržų!#REF!+#REF!+#REF!+'Ignalinos  '!#REF!+#REF!+#REF!+#REF!+#REF!+#REF!+#REF!+#REF!+#REF!+#REF!+#REF!+#REF!+#REF!+#REF!+#REF!+#REF!+#REF!+#REF!+#REF!+#REF!+#REF!</f>
        <v>#REF!</v>
      </c>
      <c r="F21" s="61" t="e">
        <f>+Anykščių!#REF!+Biržų!#REF!+#REF!+#REF!+'Ignalinos  '!#REF!+#REF!+#REF!+#REF!+#REF!+#REF!+#REF!+#REF!+#REF!+#REF!+#REF!+#REF!+#REF!+#REF!+#REF!+#REF!+#REF!+#REF!+#REF!+#REF!+#REF!</f>
        <v>#REF!</v>
      </c>
      <c r="G21" s="4" t="e">
        <f>+Anykščių!#REF!+Biržų!#REF!+#REF!+#REF!+'Ignalinos  '!#REF!+#REF!+#REF!+#REF!+#REF!+#REF!+#REF!+#REF!+#REF!+#REF!+#REF!+#REF!+#REF!+#REF!+#REF!+#REF!+#REF!+#REF!+#REF!+#REF!+#REF!</f>
        <v>#REF!</v>
      </c>
      <c r="H21" s="12" t="e">
        <f t="shared" si="0"/>
        <v>#REF!</v>
      </c>
    </row>
    <row r="22" spans="1:13" ht="28.5" x14ac:dyDescent="0.25">
      <c r="A22" s="199" t="s">
        <v>34</v>
      </c>
      <c r="B22" s="197" t="s">
        <v>34</v>
      </c>
      <c r="C22" s="198" t="s">
        <v>33</v>
      </c>
      <c r="D22" s="4" t="e">
        <f>+Anykščių!#REF!+Biržų!#REF!+#REF!+#REF!+'Ignalinos  '!#REF!+#REF!+#REF!+#REF!+#REF!+#REF!+#REF!+#REF!+#REF!+#REF!+#REF!+#REF!+#REF!+#REF!+#REF!+#REF!+#REF!+#REF!+#REF!+#REF!+#REF!</f>
        <v>#REF!</v>
      </c>
      <c r="E22" s="4" t="e">
        <f>+Anykščių!#REF!+Biržų!#REF!+#REF!+#REF!+'Ignalinos  '!#REF!+#REF!+#REF!+#REF!+#REF!+#REF!+#REF!+#REF!+#REF!+#REF!+#REF!+#REF!+#REF!+#REF!+#REF!+#REF!+#REF!+#REF!+#REF!+#REF!+#REF!</f>
        <v>#REF!</v>
      </c>
      <c r="F22" s="61" t="e">
        <f>+Anykščių!#REF!+Biržų!#REF!+#REF!+#REF!+'Ignalinos  '!#REF!+#REF!+#REF!+#REF!+#REF!+#REF!+#REF!+#REF!+#REF!+#REF!+#REF!+#REF!+#REF!+#REF!+#REF!+#REF!+#REF!+#REF!+#REF!+#REF!+#REF!</f>
        <v>#REF!</v>
      </c>
      <c r="G22" s="4" t="e">
        <f>+Anykščių!#REF!+Biržų!#REF!+#REF!+#REF!+'Ignalinos  '!#REF!+#REF!+#REF!+#REF!+#REF!+#REF!+#REF!+#REF!+#REF!+#REF!+#REF!+#REF!+#REF!+#REF!+#REF!+#REF!+#REF!+#REF!+#REF!+#REF!+#REF!</f>
        <v>#REF!</v>
      </c>
      <c r="H22" s="12" t="e">
        <f t="shared" si="0"/>
        <v>#REF!</v>
      </c>
    </row>
    <row r="23" spans="1:13" ht="28.5" x14ac:dyDescent="0.25">
      <c r="A23" s="199" t="s">
        <v>198</v>
      </c>
      <c r="B23" s="200" t="s">
        <v>56</v>
      </c>
      <c r="C23" s="201" t="s">
        <v>33</v>
      </c>
      <c r="D23" s="4" t="e">
        <f>+Anykščių!#REF!+Biržų!#REF!+#REF!+#REF!+'Ignalinos  '!#REF!+#REF!+#REF!+#REF!+#REF!+#REF!+#REF!+#REF!+#REF!+#REF!+#REF!+#REF!+#REF!+#REF!+#REF!+#REF!+#REF!+#REF!+#REF!+#REF!+#REF!</f>
        <v>#REF!</v>
      </c>
      <c r="E23" s="4" t="e">
        <f>+Anykščių!#REF!+Biržų!#REF!+#REF!+#REF!+'Ignalinos  '!#REF!+#REF!+#REF!+#REF!+#REF!+#REF!+#REF!+#REF!+#REF!+#REF!+#REF!+#REF!+#REF!+#REF!+#REF!+#REF!+#REF!+#REF!+#REF!+#REF!+#REF!</f>
        <v>#REF!</v>
      </c>
      <c r="F23" s="61" t="e">
        <f>+Anykščių!#REF!+Biržų!#REF!+#REF!+#REF!+'Ignalinos  '!#REF!+#REF!+#REF!+#REF!+#REF!+#REF!+#REF!+#REF!+#REF!+#REF!+#REF!+#REF!+#REF!+#REF!+#REF!+#REF!+#REF!+#REF!+#REF!+#REF!+#REF!</f>
        <v>#REF!</v>
      </c>
      <c r="G23" s="4" t="e">
        <f>+Anykščių!#REF!+Biržų!#REF!+#REF!+#REF!+'Ignalinos  '!#REF!+#REF!+#REF!+#REF!+#REF!+#REF!+#REF!+#REF!+#REF!+#REF!+#REF!+#REF!+#REF!+#REF!+#REF!+#REF!+#REF!+#REF!+#REF!+#REF!+#REF!</f>
        <v>#REF!</v>
      </c>
      <c r="H23" s="12" t="e">
        <f t="shared" si="0"/>
        <v>#REF!</v>
      </c>
    </row>
    <row r="24" spans="1:13" x14ac:dyDescent="0.25">
      <c r="A24" s="199" t="s">
        <v>199</v>
      </c>
      <c r="B24" s="197" t="s">
        <v>200</v>
      </c>
      <c r="C24" s="202" t="s">
        <v>27</v>
      </c>
      <c r="D24" s="4" t="e">
        <f>+Anykščių!#REF!+Biržų!#REF!+#REF!+#REF!+'Ignalinos  '!#REF!+#REF!+#REF!+#REF!+#REF!+#REF!+#REF!+#REF!+#REF!+#REF!+#REF!+#REF!+#REF!+#REF!+#REF!+#REF!+#REF!+#REF!+#REF!+#REF!+#REF!</f>
        <v>#REF!</v>
      </c>
      <c r="E24" s="4" t="e">
        <f>+Anykščių!#REF!+Biržų!#REF!+#REF!+#REF!+'Ignalinos  '!#REF!+#REF!+#REF!+#REF!+#REF!+#REF!+#REF!+#REF!+#REF!+#REF!+#REF!+#REF!+#REF!+#REF!+#REF!+#REF!+#REF!+#REF!+#REF!+#REF!+#REF!</f>
        <v>#REF!</v>
      </c>
      <c r="F24" s="61" t="e">
        <f>+Anykščių!#REF!+Biržų!#REF!+#REF!+#REF!+'Ignalinos  '!#REF!+#REF!+#REF!+#REF!+#REF!+#REF!+#REF!+#REF!+#REF!+#REF!+#REF!+#REF!+#REF!+#REF!+#REF!+#REF!+#REF!+#REF!+#REF!+#REF!+#REF!</f>
        <v>#REF!</v>
      </c>
      <c r="G24" s="4" t="e">
        <f>+Anykščių!#REF!+Biržų!#REF!+#REF!+#REF!+'Ignalinos  '!#REF!+#REF!+#REF!+#REF!+#REF!+#REF!+#REF!+#REF!+#REF!+#REF!+#REF!+#REF!+#REF!+#REF!+#REF!+#REF!+#REF!+#REF!+#REF!+#REF!+#REF!</f>
        <v>#REF!</v>
      </c>
      <c r="H24" s="12" t="e">
        <f t="shared" si="0"/>
        <v>#REF!</v>
      </c>
    </row>
    <row r="25" spans="1:13" ht="21.75" customHeight="1" x14ac:dyDescent="0.25">
      <c r="A25" s="40" t="s">
        <v>201</v>
      </c>
      <c r="B25" s="40" t="s">
        <v>7</v>
      </c>
      <c r="C25" s="41" t="s">
        <v>202</v>
      </c>
      <c r="D25" s="4" t="e">
        <f>+Anykščių!#REF!+Biržų!#REF!+#REF!+#REF!+'Ignalinos  '!#REF!+#REF!+#REF!+#REF!+#REF!+#REF!+#REF!+#REF!+#REF!+#REF!+#REF!+#REF!+#REF!+#REF!+#REF!+#REF!+#REF!+#REF!+#REF!+#REF!+#REF!</f>
        <v>#REF!</v>
      </c>
      <c r="E25" s="4" t="e">
        <f>+Anykščių!#REF!+Biržų!#REF!+#REF!+#REF!+'Ignalinos  '!#REF!+#REF!+#REF!+#REF!+#REF!+#REF!+#REF!+#REF!+#REF!+#REF!+#REF!+#REF!+#REF!+#REF!+#REF!+#REF!+#REF!+#REF!+#REF!+#REF!+#REF!</f>
        <v>#REF!</v>
      </c>
      <c r="F25" s="61" t="e">
        <f>+Anykščių!#REF!+Biržų!#REF!+#REF!+#REF!+'Ignalinos  '!#REF!+#REF!+#REF!+#REF!+#REF!+#REF!+#REF!+#REF!+#REF!+#REF!+#REF!+#REF!+#REF!+#REF!+#REF!+#REF!+#REF!+#REF!+#REF!+#REF!+#REF!</f>
        <v>#REF!</v>
      </c>
      <c r="G25" s="4" t="e">
        <f>+Anykščių!#REF!+Biržų!#REF!+#REF!+#REF!+'Ignalinos  '!#REF!+#REF!+#REF!+#REF!+#REF!+#REF!+#REF!+#REF!+#REF!+#REF!+#REF!+#REF!+#REF!+#REF!+#REF!+#REF!+#REF!+#REF!+#REF!+#REF!+#REF!</f>
        <v>#REF!</v>
      </c>
      <c r="H25" s="12" t="e">
        <f t="shared" si="0"/>
        <v>#REF!</v>
      </c>
      <c r="J25" s="40" t="s">
        <v>201</v>
      </c>
      <c r="K25" s="40" t="s">
        <v>7</v>
      </c>
      <c r="L25" s="41" t="s">
        <v>58</v>
      </c>
      <c r="M25" s="41" t="e">
        <f>+Anykščių!#REF!+Biržų!#REF!+#REF!+#REF!+'Ignalinos  '!#REF!+#REF!+#REF!+#REF!+#REF!+#REF!+#REF!+#REF!+#REF!+#REF!+#REF!+#REF!+#REF!+#REF!+#REF!+#REF!+#REF!+#REF!+#REF!+#REF!+#REF!</f>
        <v>#REF!</v>
      </c>
    </row>
    <row r="26" spans="1:13" ht="21.75" customHeight="1" x14ac:dyDescent="0.25">
      <c r="A26" s="40" t="s">
        <v>8</v>
      </c>
      <c r="B26" s="40" t="s">
        <v>9</v>
      </c>
      <c r="C26" s="41" t="s">
        <v>202</v>
      </c>
      <c r="D26" s="4" t="e">
        <f>+Anykščių!#REF!+Biržų!#REF!+#REF!+#REF!+'Ignalinos  '!#REF!+#REF!+#REF!+#REF!+#REF!+#REF!+#REF!+#REF!+#REF!+#REF!+#REF!+#REF!+#REF!+#REF!+#REF!+#REF!+#REF!+#REF!+#REF!+#REF!+#REF!</f>
        <v>#REF!</v>
      </c>
      <c r="E26" s="4" t="e">
        <f>+Anykščių!#REF!+Biržų!#REF!+#REF!+#REF!+'Ignalinos  '!#REF!+#REF!+#REF!+#REF!+#REF!+#REF!+#REF!+#REF!+#REF!+#REF!+#REF!+#REF!+#REF!+#REF!+#REF!+#REF!+#REF!+#REF!+#REF!+#REF!+#REF!</f>
        <v>#REF!</v>
      </c>
      <c r="F26" s="61" t="e">
        <f>+Anykščių!#REF!+Biržų!#REF!+#REF!+#REF!+'Ignalinos  '!#REF!+#REF!+#REF!+#REF!+#REF!+#REF!+#REF!+#REF!+#REF!+#REF!+#REF!+#REF!+#REF!+#REF!+#REF!+#REF!+#REF!+#REF!+#REF!+#REF!+#REF!</f>
        <v>#REF!</v>
      </c>
      <c r="G26" s="4" t="e">
        <f>+Anykščių!#REF!+Biržų!#REF!+#REF!+#REF!+'Ignalinos  '!#REF!+#REF!+#REF!+#REF!+#REF!+#REF!+#REF!+#REF!+#REF!+#REF!+#REF!+#REF!+#REF!+#REF!+#REF!+#REF!+#REF!+#REF!+#REF!+#REF!+#REF!</f>
        <v>#REF!</v>
      </c>
      <c r="H26" s="12" t="e">
        <f t="shared" si="0"/>
        <v>#REF!</v>
      </c>
      <c r="J26" s="40" t="s">
        <v>8</v>
      </c>
      <c r="K26" s="40" t="s">
        <v>9</v>
      </c>
      <c r="L26" s="41" t="s">
        <v>27</v>
      </c>
      <c r="M26" s="41" t="e">
        <f>+Anykščių!#REF!+Biržų!#REF!+#REF!+#REF!+'Ignalinos  '!#REF!+#REF!+#REF!+#REF!+#REF!+#REF!+#REF!+#REF!+#REF!+#REF!+#REF!+#REF!+#REF!+#REF!+#REF!+#REF!+#REF!+#REF!+#REF!+#REF!+#REF!</f>
        <v>#REF!</v>
      </c>
    </row>
    <row r="27" spans="1:13" ht="28.5" x14ac:dyDescent="0.25">
      <c r="A27" s="203" t="s">
        <v>8</v>
      </c>
      <c r="B27" s="204" t="s">
        <v>28</v>
      </c>
      <c r="C27" s="58" t="s">
        <v>27</v>
      </c>
      <c r="D27" s="4" t="e">
        <f>+Anykščių!#REF!+Biržų!#REF!+#REF!+#REF!+'Ignalinos  '!#REF!+#REF!+#REF!+#REF!+#REF!+#REF!+#REF!+#REF!+#REF!+#REF!+#REF!+#REF!+#REF!+#REF!+#REF!+#REF!+#REF!+#REF!+#REF!+#REF!+#REF!</f>
        <v>#REF!</v>
      </c>
      <c r="E27" s="4" t="e">
        <f>+Anykščių!#REF!+Biržų!#REF!+#REF!+#REF!+'Ignalinos  '!#REF!+#REF!+#REF!+#REF!+#REF!+#REF!+#REF!+#REF!+#REF!+#REF!+#REF!+#REF!+#REF!+#REF!+#REF!+#REF!+#REF!+#REF!+#REF!+#REF!+#REF!</f>
        <v>#REF!</v>
      </c>
      <c r="F27" s="61" t="e">
        <f>+Anykščių!#REF!+Biržų!#REF!+#REF!+#REF!+'Ignalinos  '!#REF!+#REF!+#REF!+#REF!+#REF!+#REF!+#REF!+#REF!+#REF!+#REF!+#REF!+#REF!+#REF!+#REF!+#REF!+#REF!+#REF!+#REF!+#REF!+#REF!+#REF!</f>
        <v>#REF!</v>
      </c>
      <c r="G27" s="4" t="e">
        <f>+Anykščių!#REF!+Biržų!#REF!+#REF!+#REF!+'Ignalinos  '!#REF!+#REF!+#REF!+#REF!+#REF!+#REF!+#REF!+#REF!+#REF!+#REF!+#REF!+#REF!+#REF!+#REF!+#REF!+#REF!+#REF!+#REF!+#REF!+#REF!+#REF!</f>
        <v>#REF!</v>
      </c>
      <c r="H27" s="12" t="e">
        <f t="shared" ref="H27" si="1">+D27-E27-G27-F27</f>
        <v>#REF!</v>
      </c>
    </row>
    <row r="28" spans="1:13" s="13" customFormat="1" x14ac:dyDescent="0.25">
      <c r="A28" s="38" t="s">
        <v>203</v>
      </c>
      <c r="B28" s="39"/>
      <c r="C28" s="39"/>
      <c r="D28" s="4" t="e">
        <f>+Anykščių!#REF!+Biržų!#REF!+#REF!+#REF!+'Ignalinos  '!#REF!+#REF!+#REF!+#REF!+#REF!+#REF!+#REF!+#REF!+#REF!+#REF!+#REF!+#REF!+#REF!+#REF!+#REF!+#REF!+#REF!+#REF!+#REF!+#REF!+#REF!</f>
        <v>#REF!</v>
      </c>
      <c r="E28" s="4" t="e">
        <f>+Anykščių!#REF!+Biržų!#REF!+#REF!+#REF!+'Ignalinos  '!#REF!+#REF!+#REF!+#REF!+#REF!+#REF!+#REF!+#REF!+#REF!+#REF!+#REF!+#REF!+#REF!+#REF!+#REF!+#REF!+#REF!+#REF!+#REF!+#REF!+#REF!</f>
        <v>#REF!</v>
      </c>
      <c r="F28" s="61" t="e">
        <f>+Anykščių!#REF!+Biržų!#REF!+#REF!+#REF!+'Ignalinos  '!#REF!+#REF!+#REF!+#REF!+#REF!+#REF!+#REF!+#REF!+#REF!+#REF!+#REF!+#REF!+#REF!+#REF!+#REF!+#REF!+#REF!+#REF!+#REF!+#REF!+#REF!</f>
        <v>#REF!</v>
      </c>
      <c r="G28" s="4" t="e">
        <f>+Anykščių!#REF!+Biržų!#REF!+#REF!+#REF!+'Ignalinos  '!#REF!+#REF!+#REF!+#REF!+#REF!+#REF!+#REF!+#REF!+#REF!+#REF!+#REF!+#REF!+#REF!+#REF!+#REF!+#REF!+#REF!+#REF!+#REF!+#REF!+#REF!</f>
        <v>#REF!</v>
      </c>
      <c r="H28" s="12"/>
    </row>
    <row r="29" spans="1:13" s="13" customFormat="1" x14ac:dyDescent="0.25">
      <c r="A29" s="470" t="s">
        <v>204</v>
      </c>
      <c r="B29" s="197" t="s">
        <v>205</v>
      </c>
      <c r="C29" s="202" t="s">
        <v>27</v>
      </c>
      <c r="D29" s="4" t="e">
        <f>+Anykščių!#REF!+Biržų!#REF!+#REF!+#REF!+'Ignalinos  '!#REF!+#REF!+#REF!+#REF!+#REF!+#REF!+#REF!+#REF!+#REF!+#REF!+#REF!+#REF!+#REF!+#REF!+#REF!+#REF!+#REF!+#REF!+#REF!+#REF!+#REF!</f>
        <v>#REF!</v>
      </c>
      <c r="E29" s="4" t="e">
        <f>+Anykščių!#REF!+Biržų!#REF!+#REF!+#REF!+'Ignalinos  '!#REF!+#REF!+#REF!+#REF!+#REF!+#REF!+#REF!+#REF!+#REF!+#REF!+#REF!+#REF!+#REF!+#REF!+#REF!+#REF!+#REF!+#REF!+#REF!+#REF!+#REF!</f>
        <v>#REF!</v>
      </c>
      <c r="F29" s="61" t="e">
        <f>+Anykščių!#REF!+Biržų!#REF!+#REF!+#REF!+'Ignalinos  '!#REF!+#REF!+#REF!+#REF!+#REF!+#REF!+#REF!+#REF!+#REF!+#REF!+#REF!+#REF!+#REF!+#REF!+#REF!+#REF!+#REF!+#REF!+#REF!+#REF!+#REF!</f>
        <v>#REF!</v>
      </c>
      <c r="G29" s="4" t="e">
        <f>+Anykščių!#REF!+Biržų!#REF!+#REF!+#REF!+'Ignalinos  '!#REF!+#REF!+#REF!+#REF!+#REF!+#REF!+#REF!+#REF!+#REF!+#REF!+#REF!+#REF!+#REF!+#REF!+#REF!+#REF!+#REF!+#REF!+#REF!+#REF!+#REF!</f>
        <v>#REF!</v>
      </c>
      <c r="H29" s="12" t="e">
        <f t="shared" si="0"/>
        <v>#REF!</v>
      </c>
    </row>
    <row r="30" spans="1:13" s="13" customFormat="1" x14ac:dyDescent="0.25">
      <c r="A30" s="471"/>
      <c r="B30" s="197" t="s">
        <v>206</v>
      </c>
      <c r="C30" s="202" t="s">
        <v>27</v>
      </c>
      <c r="D30" s="4" t="e">
        <f>+Anykščių!#REF!+Biržų!#REF!+#REF!+#REF!+'Ignalinos  '!#REF!+#REF!+#REF!+#REF!+#REF!+#REF!+#REF!+#REF!+#REF!+#REF!+#REF!+#REF!+#REF!+#REF!+#REF!+#REF!+#REF!+#REF!+#REF!+#REF!+#REF!</f>
        <v>#REF!</v>
      </c>
      <c r="E30" s="4" t="e">
        <f>+Anykščių!#REF!+Biržų!#REF!+#REF!+#REF!+'Ignalinos  '!#REF!+#REF!+#REF!+#REF!+#REF!+#REF!+#REF!+#REF!+#REF!+#REF!+#REF!+#REF!+#REF!+#REF!+#REF!+#REF!+#REF!+#REF!+#REF!+#REF!+#REF!</f>
        <v>#REF!</v>
      </c>
      <c r="F30" s="61" t="e">
        <f>+Anykščių!#REF!+Biržų!#REF!+#REF!+#REF!+'Ignalinos  '!#REF!+#REF!+#REF!+#REF!+#REF!+#REF!+#REF!+#REF!+#REF!+#REF!+#REF!+#REF!+#REF!+#REF!+#REF!+#REF!+#REF!+#REF!+#REF!+#REF!+#REF!</f>
        <v>#REF!</v>
      </c>
      <c r="G30" s="4" t="e">
        <f>+Anykščių!#REF!+Biržų!#REF!+#REF!+#REF!+'Ignalinos  '!#REF!+#REF!+#REF!+#REF!+#REF!+#REF!+#REF!+#REF!+#REF!+#REF!+#REF!+#REF!+#REF!+#REF!+#REF!+#REF!+#REF!+#REF!+#REF!+#REF!+#REF!</f>
        <v>#REF!</v>
      </c>
      <c r="H30" s="12" t="e">
        <f t="shared" si="0"/>
        <v>#REF!</v>
      </c>
    </row>
    <row r="31" spans="1:13" s="13" customFormat="1" x14ac:dyDescent="0.25">
      <c r="A31" s="470" t="s">
        <v>207</v>
      </c>
      <c r="B31" s="197" t="s">
        <v>208</v>
      </c>
      <c r="C31" s="202" t="s">
        <v>27</v>
      </c>
      <c r="D31" s="4" t="e">
        <f>+Anykščių!#REF!+Biržų!#REF!+#REF!+#REF!+'Ignalinos  '!#REF!+#REF!+#REF!+#REF!+#REF!+#REF!+#REF!+#REF!+#REF!+#REF!+#REF!+#REF!+#REF!+#REF!+#REF!+#REF!+#REF!+#REF!+#REF!+#REF!+#REF!</f>
        <v>#REF!</v>
      </c>
      <c r="E31" s="4" t="e">
        <f>+Anykščių!#REF!+Biržų!#REF!+#REF!+#REF!+'Ignalinos  '!#REF!+#REF!+#REF!+#REF!+#REF!+#REF!+#REF!+#REF!+#REF!+#REF!+#REF!+#REF!+#REF!+#REF!+#REF!+#REF!+#REF!+#REF!+#REF!+#REF!+#REF!</f>
        <v>#REF!</v>
      </c>
      <c r="F31" s="61" t="e">
        <f>+Anykščių!#REF!+Biržų!#REF!+#REF!+#REF!+'Ignalinos  '!#REF!+#REF!+#REF!+#REF!+#REF!+#REF!+#REF!+#REF!+#REF!+#REF!+#REF!+#REF!+#REF!+#REF!+#REF!+#REF!+#REF!+#REF!+#REF!+#REF!+#REF!</f>
        <v>#REF!</v>
      </c>
      <c r="G31" s="4" t="e">
        <f>+Anykščių!#REF!+Biržų!#REF!+#REF!+#REF!+'Ignalinos  '!#REF!+#REF!+#REF!+#REF!+#REF!+#REF!+#REF!+#REF!+#REF!+#REF!+#REF!+#REF!+#REF!+#REF!+#REF!+#REF!+#REF!+#REF!+#REF!+#REF!+#REF!</f>
        <v>#REF!</v>
      </c>
      <c r="H31" s="12" t="e">
        <f t="shared" si="0"/>
        <v>#REF!</v>
      </c>
    </row>
    <row r="32" spans="1:13" s="13" customFormat="1" x14ac:dyDescent="0.25">
      <c r="A32" s="471"/>
      <c r="B32" s="197" t="s">
        <v>209</v>
      </c>
      <c r="C32" s="202" t="s">
        <v>27</v>
      </c>
      <c r="D32" s="4" t="e">
        <f>+Anykščių!#REF!+Biržų!#REF!+#REF!+#REF!+'Ignalinos  '!#REF!+#REF!+#REF!+#REF!+#REF!+#REF!+#REF!+#REF!+#REF!+#REF!+#REF!+#REF!+#REF!+#REF!+#REF!+#REF!+#REF!+#REF!+#REF!+#REF!+#REF!</f>
        <v>#REF!</v>
      </c>
      <c r="E32" s="4" t="e">
        <f>+Anykščių!#REF!+Biržų!#REF!+#REF!+#REF!+'Ignalinos  '!#REF!+#REF!+#REF!+#REF!+#REF!+#REF!+#REF!+#REF!+#REF!+#REF!+#REF!+#REF!+#REF!+#REF!+#REF!+#REF!+#REF!+#REF!+#REF!+#REF!+#REF!</f>
        <v>#REF!</v>
      </c>
      <c r="F32" s="61" t="e">
        <f>+Anykščių!#REF!+Biržų!#REF!+#REF!+#REF!+'Ignalinos  '!#REF!+#REF!+#REF!+#REF!+#REF!+#REF!+#REF!+#REF!+#REF!+#REF!+#REF!+#REF!+#REF!+#REF!+#REF!+#REF!+#REF!+#REF!+#REF!+#REF!+#REF!</f>
        <v>#REF!</v>
      </c>
      <c r="G32" s="4" t="e">
        <f>+Anykščių!#REF!+Biržų!#REF!+#REF!+#REF!+'Ignalinos  '!#REF!+#REF!+#REF!+#REF!+#REF!+#REF!+#REF!+#REF!+#REF!+#REF!+#REF!+#REF!+#REF!+#REF!+#REF!+#REF!+#REF!+#REF!+#REF!+#REF!+#REF!</f>
        <v>#REF!</v>
      </c>
      <c r="H32" s="12" t="e">
        <f t="shared" si="0"/>
        <v>#REF!</v>
      </c>
    </row>
    <row r="33" spans="1:8" s="13" customFormat="1" ht="14.25" customHeight="1" x14ac:dyDescent="0.25">
      <c r="A33" s="470" t="s">
        <v>235</v>
      </c>
      <c r="B33" s="197" t="s">
        <v>210</v>
      </c>
      <c r="C33" s="202" t="s">
        <v>27</v>
      </c>
      <c r="D33" s="4" t="e">
        <f>+Anykščių!#REF!+Biržų!#REF!+#REF!+#REF!+'Ignalinos  '!#REF!+#REF!+#REF!+#REF!+#REF!+#REF!+#REF!+#REF!+#REF!+#REF!+#REF!+#REF!+#REF!+#REF!+#REF!+#REF!+#REF!+#REF!+#REF!+#REF!+#REF!</f>
        <v>#REF!</v>
      </c>
      <c r="E33" s="4" t="e">
        <f>+Anykščių!#REF!+Biržų!#REF!+#REF!+#REF!+'Ignalinos  '!#REF!+#REF!+#REF!+#REF!+#REF!+#REF!+#REF!+#REF!+#REF!+#REF!+#REF!+#REF!+#REF!+#REF!+#REF!+#REF!+#REF!+#REF!+#REF!+#REF!+#REF!</f>
        <v>#REF!</v>
      </c>
      <c r="F33" s="61" t="e">
        <f>+Anykščių!#REF!+Biržų!#REF!+#REF!+#REF!+'Ignalinos  '!#REF!+#REF!+#REF!+#REF!+#REF!+#REF!+#REF!+#REF!+#REF!+#REF!+#REF!+#REF!+#REF!+#REF!+#REF!+#REF!+#REF!+#REF!+#REF!+#REF!+#REF!</f>
        <v>#REF!</v>
      </c>
      <c r="G33" s="4" t="e">
        <f>+Anykščių!#REF!+Biržų!#REF!+#REF!+#REF!+'Ignalinos  '!#REF!+#REF!+#REF!+#REF!+#REF!+#REF!+#REF!+#REF!+#REF!+#REF!+#REF!+#REF!+#REF!+#REF!+#REF!+#REF!+#REF!+#REF!+#REF!+#REF!+#REF!</f>
        <v>#REF!</v>
      </c>
      <c r="H33" s="12" t="e">
        <f t="shared" si="0"/>
        <v>#REF!</v>
      </c>
    </row>
    <row r="34" spans="1:8" s="13" customFormat="1" x14ac:dyDescent="0.25">
      <c r="A34" s="471"/>
      <c r="B34" s="197" t="s">
        <v>216</v>
      </c>
      <c r="C34" s="202" t="s">
        <v>27</v>
      </c>
      <c r="D34" s="4" t="e">
        <f>+Anykščių!#REF!+Biržų!#REF!+#REF!+#REF!+'Ignalinos  '!#REF!+#REF!+#REF!+#REF!+#REF!+#REF!+#REF!+#REF!+#REF!+#REF!+#REF!+#REF!+#REF!+#REF!+#REF!+#REF!+#REF!+#REF!+#REF!+#REF!+#REF!</f>
        <v>#REF!</v>
      </c>
      <c r="E34" s="4" t="e">
        <f>+Anykščių!#REF!+Biržų!#REF!+#REF!+#REF!+'Ignalinos  '!#REF!+#REF!+#REF!+#REF!+#REF!+#REF!+#REF!+#REF!+#REF!+#REF!+#REF!+#REF!+#REF!+#REF!+#REF!+#REF!+#REF!+#REF!+#REF!+#REF!+#REF!</f>
        <v>#REF!</v>
      </c>
      <c r="F34" s="61" t="e">
        <f>+Anykščių!#REF!+Biržų!#REF!+#REF!+#REF!+'Ignalinos  '!#REF!+#REF!+#REF!+#REF!+#REF!+#REF!+#REF!+#REF!+#REF!+#REF!+#REF!+#REF!+#REF!+#REF!+#REF!+#REF!+#REF!+#REF!+#REF!+#REF!+#REF!</f>
        <v>#REF!</v>
      </c>
      <c r="G34" s="4" t="e">
        <f>+Anykščių!#REF!+Biržų!#REF!+#REF!+#REF!+'Ignalinos  '!#REF!+#REF!+#REF!+#REF!+#REF!+#REF!+#REF!+#REF!+#REF!+#REF!+#REF!+#REF!+#REF!+#REF!+#REF!+#REF!+#REF!+#REF!+#REF!+#REF!+#REF!</f>
        <v>#REF!</v>
      </c>
      <c r="H34" s="12" t="e">
        <f t="shared" si="0"/>
        <v>#REF!</v>
      </c>
    </row>
    <row r="35" spans="1:8" s="13" customFormat="1" x14ac:dyDescent="0.25">
      <c r="A35" s="199" t="s">
        <v>236</v>
      </c>
      <c r="B35" s="197" t="s">
        <v>236</v>
      </c>
      <c r="C35" s="202" t="s">
        <v>27</v>
      </c>
      <c r="D35" s="4" t="e">
        <f>+Anykščių!#REF!+Biržų!#REF!+#REF!+#REF!+'Ignalinos  '!#REF!+#REF!+#REF!+#REF!+#REF!+#REF!+#REF!+#REF!+#REF!+#REF!+#REF!+#REF!+#REF!+#REF!+#REF!+#REF!+#REF!+#REF!+#REF!+#REF!+#REF!</f>
        <v>#REF!</v>
      </c>
      <c r="E35" s="4" t="e">
        <f>+Anykščių!#REF!+Biržų!#REF!+#REF!+#REF!+'Ignalinos  '!#REF!+#REF!+#REF!+#REF!+#REF!+#REF!+#REF!+#REF!+#REF!+#REF!+#REF!+#REF!+#REF!+#REF!+#REF!+#REF!+#REF!+#REF!+#REF!+#REF!+#REF!</f>
        <v>#REF!</v>
      </c>
      <c r="F35" s="61" t="e">
        <f>+Anykščių!#REF!+Biržų!#REF!+#REF!+#REF!+'Ignalinos  '!#REF!+#REF!+#REF!+#REF!+#REF!+#REF!+#REF!+#REF!+#REF!+#REF!+#REF!+#REF!+#REF!+#REF!+#REF!+#REF!+#REF!+#REF!+#REF!+#REF!+#REF!</f>
        <v>#REF!</v>
      </c>
      <c r="G35" s="4" t="e">
        <f>+Anykščių!#REF!+Biržų!#REF!+#REF!+#REF!+'Ignalinos  '!#REF!+#REF!+#REF!+#REF!+#REF!+#REF!+#REF!+#REF!+#REF!+#REF!+#REF!+#REF!+#REF!+#REF!+#REF!+#REF!+#REF!+#REF!+#REF!+#REF!+#REF!</f>
        <v>#REF!</v>
      </c>
      <c r="H35" s="12" t="e">
        <f t="shared" si="0"/>
        <v>#REF!</v>
      </c>
    </row>
    <row r="36" spans="1:8" s="13" customFormat="1" x14ac:dyDescent="0.25">
      <c r="A36" s="199" t="s">
        <v>237</v>
      </c>
      <c r="B36" s="199" t="s">
        <v>237</v>
      </c>
      <c r="C36" s="198" t="s">
        <v>221</v>
      </c>
      <c r="D36" s="4" t="e">
        <f>+Anykščių!#REF!+Biržų!#REF!+#REF!+#REF!+'Ignalinos  '!#REF!+#REF!+#REF!+#REF!+#REF!+#REF!+#REF!+#REF!+#REF!+#REF!+#REF!+#REF!+#REF!+#REF!+#REF!+#REF!+#REF!+#REF!+#REF!+#REF!+#REF!</f>
        <v>#REF!</v>
      </c>
      <c r="E36" s="4" t="e">
        <f>+Anykščių!#REF!+Biržų!#REF!+#REF!+#REF!+'Ignalinos  '!#REF!+#REF!+#REF!+#REF!+#REF!+#REF!+#REF!+#REF!+#REF!+#REF!+#REF!+#REF!+#REF!+#REF!+#REF!+#REF!+#REF!+#REF!+#REF!+#REF!+#REF!</f>
        <v>#REF!</v>
      </c>
      <c r="F36" s="61" t="e">
        <f>+Anykščių!#REF!+Biržų!#REF!+#REF!+#REF!+'Ignalinos  '!#REF!+#REF!+#REF!+#REF!+#REF!+#REF!+#REF!+#REF!+#REF!+#REF!+#REF!+#REF!+#REF!+#REF!+#REF!+#REF!+#REF!+#REF!+#REF!+#REF!+#REF!</f>
        <v>#REF!</v>
      </c>
      <c r="G36" s="4" t="e">
        <f>+Anykščių!#REF!+Biržų!#REF!+#REF!+#REF!+'Ignalinos  '!#REF!+#REF!+#REF!+#REF!+#REF!+#REF!+#REF!+#REF!+#REF!+#REF!+#REF!+#REF!+#REF!+#REF!+#REF!+#REF!+#REF!+#REF!+#REF!+#REF!+#REF!</f>
        <v>#REF!</v>
      </c>
      <c r="H36" s="12" t="e">
        <f t="shared" si="0"/>
        <v>#REF!</v>
      </c>
    </row>
    <row r="37" spans="1:8" s="13" customFormat="1" ht="30" customHeight="1" x14ac:dyDescent="0.25">
      <c r="A37" s="199" t="s">
        <v>222</v>
      </c>
      <c r="B37" s="197" t="s">
        <v>222</v>
      </c>
      <c r="C37" s="202" t="s">
        <v>221</v>
      </c>
      <c r="D37" s="4" t="e">
        <f>+Anykščių!#REF!+Biržų!#REF!+#REF!+#REF!+'Ignalinos  '!#REF!+#REF!+#REF!+#REF!+#REF!+#REF!+#REF!+#REF!+#REF!+#REF!+#REF!+#REF!+#REF!+#REF!+#REF!+#REF!+#REF!+#REF!+#REF!+#REF!+#REF!</f>
        <v>#REF!</v>
      </c>
      <c r="E37" s="4" t="e">
        <f>+Anykščių!#REF!+Biržų!#REF!+#REF!+#REF!+'Ignalinos  '!#REF!+#REF!+#REF!+#REF!+#REF!+#REF!+#REF!+#REF!+#REF!+#REF!+#REF!+#REF!+#REF!+#REF!+#REF!+#REF!+#REF!+#REF!+#REF!+#REF!+#REF!</f>
        <v>#REF!</v>
      </c>
      <c r="F37" s="61" t="e">
        <f>+Anykščių!#REF!+Biržų!#REF!+#REF!+#REF!+'Ignalinos  '!#REF!+#REF!+#REF!+#REF!+#REF!+#REF!+#REF!+#REF!+#REF!+#REF!+#REF!+#REF!+#REF!+#REF!+#REF!+#REF!+#REF!+#REF!+#REF!+#REF!+#REF!</f>
        <v>#REF!</v>
      </c>
      <c r="G37" s="4" t="e">
        <f>+Anykščių!#REF!+Biržų!#REF!+#REF!+#REF!+'Ignalinos  '!#REF!+#REF!+#REF!+#REF!+#REF!+#REF!+#REF!+#REF!+#REF!+#REF!+#REF!+#REF!+#REF!+#REF!+#REF!+#REF!+#REF!+#REF!+#REF!+#REF!+#REF!</f>
        <v>#REF!</v>
      </c>
      <c r="H37" s="12" t="e">
        <f t="shared" si="0"/>
        <v>#REF!</v>
      </c>
    </row>
    <row r="38" spans="1:8" s="13" customFormat="1" ht="28.5" x14ac:dyDescent="0.25">
      <c r="A38" s="199" t="s">
        <v>223</v>
      </c>
      <c r="B38" s="62" t="s">
        <v>224</v>
      </c>
      <c r="C38" s="202" t="s">
        <v>27</v>
      </c>
      <c r="D38" s="4" t="e">
        <f>+Anykščių!#REF!+Biržų!#REF!+#REF!+#REF!+'Ignalinos  '!#REF!+#REF!+#REF!+#REF!+#REF!+#REF!+#REF!+#REF!+#REF!+#REF!+#REF!+#REF!+#REF!+#REF!+#REF!+#REF!+#REF!+#REF!+#REF!+#REF!+#REF!</f>
        <v>#REF!</v>
      </c>
      <c r="E38" s="4" t="e">
        <f>+Anykščių!#REF!+Biržų!#REF!+#REF!+#REF!+'Ignalinos  '!#REF!+#REF!+#REF!+#REF!+#REF!+#REF!+#REF!+#REF!+#REF!+#REF!+#REF!+#REF!+#REF!+#REF!+#REF!+#REF!+#REF!+#REF!+#REF!+#REF!+#REF!</f>
        <v>#REF!</v>
      </c>
      <c r="F38" s="61" t="e">
        <f>+Anykščių!#REF!+Biržų!#REF!+#REF!+#REF!+'Ignalinos  '!#REF!+#REF!+#REF!+#REF!+#REF!+#REF!+#REF!+#REF!+#REF!+#REF!+#REF!+#REF!+#REF!+#REF!+#REF!+#REF!+#REF!+#REF!+#REF!+#REF!+#REF!</f>
        <v>#REF!</v>
      </c>
      <c r="G38" s="4" t="e">
        <f>+Anykščių!#REF!+Biržų!#REF!+#REF!+#REF!+'Ignalinos  '!#REF!+#REF!+#REF!+#REF!+#REF!+#REF!+#REF!+#REF!+#REF!+#REF!+#REF!+#REF!+#REF!+#REF!+#REF!+#REF!+#REF!+#REF!+#REF!+#REF!+#REF!</f>
        <v>#REF!</v>
      </c>
      <c r="H38" s="12" t="e">
        <f t="shared" si="0"/>
        <v>#REF!</v>
      </c>
    </row>
    <row r="39" spans="1:8" s="13" customFormat="1" ht="29.25" x14ac:dyDescent="0.25">
      <c r="A39" s="199"/>
      <c r="B39" s="63" t="s">
        <v>225</v>
      </c>
      <c r="C39" s="202"/>
      <c r="D39" s="4" t="e">
        <f>+Anykščių!#REF!+Biržų!#REF!+#REF!+#REF!+'Ignalinos  '!#REF!+#REF!+#REF!+#REF!+#REF!+#REF!+#REF!+#REF!+#REF!+#REF!+#REF!+#REF!+#REF!+#REF!+#REF!+#REF!+#REF!+#REF!+#REF!+#REF!+#REF!</f>
        <v>#REF!</v>
      </c>
      <c r="E39" s="4" t="e">
        <f>+Anykščių!#REF!+Biržų!#REF!+#REF!+#REF!+'Ignalinos  '!#REF!+#REF!+#REF!+#REF!+#REF!+#REF!+#REF!+#REF!+#REF!+#REF!+#REF!+#REF!+#REF!+#REF!+#REF!+#REF!+#REF!+#REF!+#REF!+#REF!+#REF!</f>
        <v>#REF!</v>
      </c>
      <c r="F39" s="61" t="e">
        <f>+Anykščių!#REF!+Biržų!#REF!+#REF!+#REF!+'Ignalinos  '!#REF!+#REF!+#REF!+#REF!+#REF!+#REF!+#REF!+#REF!+#REF!+#REF!+#REF!+#REF!+#REF!+#REF!+#REF!+#REF!+#REF!+#REF!+#REF!+#REF!+#REF!</f>
        <v>#REF!</v>
      </c>
      <c r="G39" s="4" t="e">
        <f>+Anykščių!#REF!+Biržų!#REF!+#REF!+#REF!+'Ignalinos  '!#REF!+#REF!+#REF!+#REF!+#REF!+#REF!+#REF!+#REF!+#REF!+#REF!+#REF!+#REF!+#REF!+#REF!+#REF!+#REF!+#REF!+#REF!+#REF!+#REF!+#REF!</f>
        <v>#REF!</v>
      </c>
      <c r="H39" s="12"/>
    </row>
    <row r="40" spans="1:8" s="13" customFormat="1" x14ac:dyDescent="0.25">
      <c r="A40" s="199"/>
      <c r="B40" s="62" t="s">
        <v>226</v>
      </c>
      <c r="C40" s="202"/>
      <c r="D40" s="4" t="e">
        <f>+Anykščių!#REF!+Biržų!#REF!+#REF!+#REF!+'Ignalinos  '!#REF!+#REF!+#REF!+#REF!+#REF!+#REF!+#REF!+#REF!+#REF!+#REF!+#REF!+#REF!+#REF!+#REF!+#REF!+#REF!+#REF!+#REF!+#REF!+#REF!+#REF!</f>
        <v>#REF!</v>
      </c>
      <c r="E40" s="4" t="e">
        <f>+Anykščių!#REF!+Biržų!#REF!+#REF!+#REF!+'Ignalinos  '!#REF!+#REF!+#REF!+#REF!+#REF!+#REF!+#REF!+#REF!+#REF!+#REF!+#REF!+#REF!+#REF!+#REF!+#REF!+#REF!+#REF!+#REF!+#REF!+#REF!+#REF!</f>
        <v>#REF!</v>
      </c>
      <c r="F40" s="61" t="e">
        <f>+Anykščių!#REF!+Biržų!#REF!+#REF!+#REF!+'Ignalinos  '!#REF!+#REF!+#REF!+#REF!+#REF!+#REF!+#REF!+#REF!+#REF!+#REF!+#REF!+#REF!+#REF!+#REF!+#REF!+#REF!+#REF!+#REF!+#REF!+#REF!+#REF!</f>
        <v>#REF!</v>
      </c>
      <c r="G40" s="4" t="e">
        <f>+Anykščių!#REF!+Biržų!#REF!+#REF!+#REF!+'Ignalinos  '!#REF!+#REF!+#REF!+#REF!+#REF!+#REF!+#REF!+#REF!+#REF!+#REF!+#REF!+#REF!+#REF!+#REF!+#REF!+#REF!+#REF!+#REF!+#REF!+#REF!+#REF!</f>
        <v>#REF!</v>
      </c>
      <c r="H40" s="12"/>
    </row>
    <row r="41" spans="1:8" s="13" customFormat="1" x14ac:dyDescent="0.25">
      <c r="A41" s="205" t="s">
        <v>227</v>
      </c>
      <c r="B41" s="205" t="s">
        <v>227</v>
      </c>
      <c r="C41" s="206" t="s">
        <v>228</v>
      </c>
      <c r="D41" s="4" t="e">
        <f>+Anykščių!#REF!+Biržų!#REF!+#REF!+#REF!+'Ignalinos  '!#REF!+#REF!+#REF!+#REF!+#REF!+#REF!+#REF!+#REF!+#REF!+#REF!+#REF!+#REF!+#REF!+#REF!+#REF!+#REF!+#REF!+#REF!+#REF!+#REF!+#REF!</f>
        <v>#REF!</v>
      </c>
      <c r="E41" s="4" t="e">
        <f>+Anykščių!#REF!+Biržų!#REF!+#REF!+#REF!+'Ignalinos  '!#REF!+#REF!+#REF!+#REF!+#REF!+#REF!+#REF!+#REF!+#REF!+#REF!+#REF!+#REF!+#REF!+#REF!+#REF!+#REF!+#REF!+#REF!+#REF!+#REF!+#REF!</f>
        <v>#REF!</v>
      </c>
      <c r="F41" s="61" t="e">
        <f>+Anykščių!#REF!+Biržų!#REF!+#REF!+#REF!+'Ignalinos  '!#REF!+#REF!+#REF!+#REF!+#REF!+#REF!+#REF!+#REF!+#REF!+#REF!+#REF!+#REF!+#REF!+#REF!+#REF!+#REF!+#REF!+#REF!+#REF!+#REF!+#REF!</f>
        <v>#REF!</v>
      </c>
      <c r="G41" s="4" t="e">
        <f>+Anykščių!#REF!+Biržų!#REF!+#REF!+#REF!+'Ignalinos  '!#REF!+#REF!+#REF!+#REF!+#REF!+#REF!+#REF!+#REF!+#REF!+#REF!+#REF!+#REF!+#REF!+#REF!+#REF!+#REF!+#REF!+#REF!+#REF!+#REF!+#REF!</f>
        <v>#REF!</v>
      </c>
      <c r="H41" s="12" t="e">
        <f t="shared" si="0"/>
        <v>#REF!</v>
      </c>
    </row>
    <row r="45" spans="1:8" ht="15.75" customHeight="1" x14ac:dyDescent="0.25">
      <c r="A45" s="207" t="s">
        <v>11</v>
      </c>
      <c r="B45" s="207" t="s">
        <v>12</v>
      </c>
      <c r="C45" s="476" t="s">
        <v>13</v>
      </c>
      <c r="D45" s="475" t="s">
        <v>14</v>
      </c>
    </row>
    <row r="46" spans="1:8" ht="47.25" customHeight="1" x14ac:dyDescent="0.25">
      <c r="A46" s="207">
        <v>1</v>
      </c>
      <c r="B46" s="208" t="s">
        <v>0</v>
      </c>
      <c r="C46" s="476"/>
      <c r="D46" s="475"/>
    </row>
    <row r="47" spans="1:8" x14ac:dyDescent="0.25">
      <c r="A47" s="472"/>
      <c r="B47" s="473"/>
      <c r="C47" s="473"/>
      <c r="D47" s="474"/>
    </row>
    <row r="48" spans="1:8" ht="25.5" x14ac:dyDescent="0.25">
      <c r="A48" s="14" t="s">
        <v>238</v>
      </c>
      <c r="B48" s="15" t="s">
        <v>26</v>
      </c>
      <c r="C48" s="14" t="s">
        <v>27</v>
      </c>
      <c r="D48" s="27" t="e">
        <f>+Anykščių!#REF!+Biržų!#REF!+#REF!+#REF!+'Ignalinos  '!#REF!+#REF!+#REF!+#REF!+#REF!+#REF!+#REF!+#REF!+#REF!+#REF!+#REF!+#REF!+#REF!+#REF!+#REF!+#REF!+#REF!+#REF!+#REF!+#REF!+#REF!</f>
        <v>#REF!</v>
      </c>
    </row>
    <row r="49" spans="1:5" x14ac:dyDescent="0.25">
      <c r="A49" s="14" t="s">
        <v>37</v>
      </c>
      <c r="B49" s="15" t="s">
        <v>29</v>
      </c>
      <c r="C49" s="14" t="s">
        <v>27</v>
      </c>
      <c r="D49" s="27" t="e">
        <f>+Anykščių!#REF!+Biržų!#REF!+#REF!+#REF!+'Ignalinos  '!#REF!+#REF!+#REF!+#REF!+#REF!+#REF!+#REF!+#REF!+#REF!+#REF!+#REF!+#REF!+#REF!+#REF!+#REF!+#REF!+#REF!+#REF!+#REF!+#REF!+#REF!</f>
        <v>#REF!</v>
      </c>
    </row>
    <row r="50" spans="1:5" x14ac:dyDescent="0.25">
      <c r="A50" s="14" t="s">
        <v>39</v>
      </c>
      <c r="B50" s="15" t="s">
        <v>30</v>
      </c>
      <c r="C50" s="14" t="s">
        <v>27</v>
      </c>
      <c r="D50" s="27" t="e">
        <f>+Anykščių!#REF!+Biržų!#REF!+#REF!+#REF!+'Ignalinos  '!#REF!+#REF!+#REF!+#REF!+#REF!+#REF!+#REF!+#REF!+#REF!+#REF!+#REF!+#REF!+#REF!+#REF!+#REF!+#REF!+#REF!+#REF!+#REF!+#REF!+#REF!</f>
        <v>#REF!</v>
      </c>
      <c r="E50" s="47"/>
    </row>
    <row r="51" spans="1:5" x14ac:dyDescent="0.25">
      <c r="A51" s="14" t="s">
        <v>50</v>
      </c>
      <c r="B51" s="15" t="s">
        <v>31</v>
      </c>
      <c r="C51" s="14" t="s">
        <v>27</v>
      </c>
      <c r="D51" s="27" t="e">
        <f>+Anykščių!#REF!+Biržų!#REF!+#REF!+#REF!+'Ignalinos  '!#REF!+#REF!+#REF!+#REF!+#REF!+#REF!+#REF!+#REF!+#REF!+#REF!+#REF!+#REF!+#REF!+#REF!+#REF!+#REF!+#REF!+#REF!+#REF!+#REF!+#REF!</f>
        <v>#REF!</v>
      </c>
      <c r="E51" s="47"/>
    </row>
    <row r="52" spans="1:5" x14ac:dyDescent="0.25">
      <c r="A52" s="14" t="s">
        <v>55</v>
      </c>
      <c r="B52" s="15" t="s">
        <v>32</v>
      </c>
      <c r="C52" s="26" t="s">
        <v>33</v>
      </c>
      <c r="D52" s="27" t="e">
        <f>+Anykščių!#REF!+Biržų!#REF!+#REF!+#REF!+'Ignalinos  '!#REF!+#REF!+#REF!+#REF!+#REF!+#REF!+#REF!+#REF!+#REF!+#REF!+#REF!+#REF!+#REF!+#REF!+#REF!+#REF!+#REF!+#REF!+#REF!+#REF!+#REF!</f>
        <v>#REF!</v>
      </c>
    </row>
    <row r="53" spans="1:5" x14ac:dyDescent="0.25">
      <c r="A53" s="16" t="s">
        <v>239</v>
      </c>
      <c r="B53" s="17" t="s">
        <v>240</v>
      </c>
      <c r="C53" s="59" t="s">
        <v>33</v>
      </c>
      <c r="D53" s="27" t="e">
        <f>+Anykščių!#REF!+Biržų!#REF!+#REF!+#REF!+'Ignalinos  '!#REF!+#REF!+#REF!+#REF!+#REF!+#REF!+#REF!+#REF!+#REF!+#REF!+#REF!+#REF!+#REF!+#REF!+#REF!+#REF!+#REF!+#REF!+#REF!+#REF!+#REF!</f>
        <v>#REF!</v>
      </c>
    </row>
    <row r="54" spans="1:5" ht="28.5" x14ac:dyDescent="0.25">
      <c r="A54" s="14">
        <v>7</v>
      </c>
      <c r="B54" s="204" t="s">
        <v>28</v>
      </c>
      <c r="C54" s="14" t="s">
        <v>27</v>
      </c>
      <c r="D54" s="27" t="e">
        <f>+Anykščių!#REF!+Biržų!#REF!+#REF!+#REF!+'Ignalinos  '!#REF!+#REF!+#REF!+#REF!+#REF!+#REF!+#REF!+#REF!+#REF!+#REF!+#REF!+#REF!+#REF!+#REF!+#REF!+#REF!+#REF!+#REF!+#REF!+#REF!+#REF!</f>
        <v>#REF!</v>
      </c>
    </row>
    <row r="55" spans="1:5" x14ac:dyDescent="0.25">
      <c r="A55" s="20"/>
      <c r="B55" s="23"/>
      <c r="C55" s="20"/>
      <c r="D55" s="60" t="e">
        <f>+(D48*1)+(D49*1)+(D50*1)+(D51*1)+(D52*1)+(D53*1)</f>
        <v>#REF!</v>
      </c>
      <c r="E55" s="47"/>
    </row>
    <row r="56" spans="1:5" x14ac:dyDescent="0.25">
      <c r="A56" s="20"/>
      <c r="B56" s="23"/>
      <c r="C56" s="20"/>
      <c r="D56" s="46" t="e">
        <f>+(D55*3)*1.3</f>
        <v>#REF!</v>
      </c>
      <c r="E56" s="47"/>
    </row>
    <row r="57" spans="1:5" x14ac:dyDescent="0.25">
      <c r="A57" s="20"/>
      <c r="B57" s="23"/>
      <c r="C57" s="20"/>
      <c r="D57" s="44"/>
      <c r="E57" s="47"/>
    </row>
    <row r="58" spans="1:5" ht="15" customHeight="1" x14ac:dyDescent="0.25">
      <c r="A58" s="477" t="s">
        <v>37</v>
      </c>
      <c r="B58" s="477" t="s">
        <v>1</v>
      </c>
      <c r="C58" s="480" t="s">
        <v>13</v>
      </c>
      <c r="D58" s="475" t="s">
        <v>14</v>
      </c>
      <c r="E58" s="47"/>
    </row>
    <row r="59" spans="1:5" ht="17.25" customHeight="1" x14ac:dyDescent="0.25">
      <c r="A59" s="478"/>
      <c r="B59" s="478"/>
      <c r="C59" s="481"/>
      <c r="D59" s="475"/>
      <c r="E59" s="47"/>
    </row>
    <row r="60" spans="1:5" ht="17.25" customHeight="1" x14ac:dyDescent="0.25">
      <c r="A60" s="472"/>
      <c r="B60" s="473"/>
      <c r="C60" s="473"/>
      <c r="D60" s="474"/>
      <c r="E60" s="47"/>
    </row>
    <row r="61" spans="1:5" ht="25.5" x14ac:dyDescent="0.25">
      <c r="A61" s="51" t="s">
        <v>241</v>
      </c>
      <c r="B61" s="52" t="s">
        <v>38</v>
      </c>
      <c r="C61" s="51" t="s">
        <v>27</v>
      </c>
      <c r="D61" s="45" t="e">
        <f>+#REF!+#REF!+#REF!+#REF!+#REF!+#REF!+#REF!+#REF!+#REF!+#REF!+#REF!+#REF!+#REF!+#REF!+#REF!+#REF!+#REF!+#REF!+#REF!+#REF!+'Ignalinos  '!#REF!+#REF!+#REF!+Biržų!#REF!+Anykščių!#REF!</f>
        <v>#REF!</v>
      </c>
    </row>
    <row r="62" spans="1:5" x14ac:dyDescent="0.25">
      <c r="A62" s="51"/>
      <c r="B62" s="52"/>
      <c r="C62" s="55"/>
      <c r="D62" s="48" t="e">
        <f>+D61*1</f>
        <v>#REF!</v>
      </c>
    </row>
    <row r="63" spans="1:5" x14ac:dyDescent="0.25">
      <c r="A63" s="24"/>
      <c r="B63" s="25"/>
      <c r="C63" s="24"/>
      <c r="D63" s="48" t="e">
        <f>+(D62*3)*1.3</f>
        <v>#REF!</v>
      </c>
      <c r="E63" s="47"/>
    </row>
    <row r="64" spans="1:5" x14ac:dyDescent="0.25">
      <c r="A64" s="24"/>
      <c r="B64" s="25"/>
      <c r="C64" s="24"/>
      <c r="D64" s="44"/>
      <c r="E64" s="47"/>
    </row>
    <row r="65" spans="1:5" ht="15" customHeight="1" x14ac:dyDescent="0.25">
      <c r="A65" s="475" t="s">
        <v>39</v>
      </c>
      <c r="B65" s="475" t="s">
        <v>2</v>
      </c>
      <c r="C65" s="479" t="s">
        <v>13</v>
      </c>
      <c r="D65" s="475" t="s">
        <v>14</v>
      </c>
      <c r="E65" s="47"/>
    </row>
    <row r="66" spans="1:5" x14ac:dyDescent="0.25">
      <c r="A66" s="475"/>
      <c r="B66" s="475"/>
      <c r="C66" s="479"/>
      <c r="D66" s="475"/>
      <c r="E66" s="47"/>
    </row>
    <row r="67" spans="1:5" ht="15" customHeight="1" x14ac:dyDescent="0.25">
      <c r="A67" s="472"/>
      <c r="B67" s="473"/>
      <c r="C67" s="473"/>
      <c r="D67" s="474"/>
      <c r="E67" s="47"/>
    </row>
    <row r="68" spans="1:5" x14ac:dyDescent="0.25">
      <c r="A68" s="14" t="s">
        <v>242</v>
      </c>
      <c r="B68" s="15" t="s">
        <v>46</v>
      </c>
      <c r="C68" s="14" t="s">
        <v>47</v>
      </c>
      <c r="D68" s="27" t="e">
        <f>+#REF!+#REF!+#REF!+#REF!+#REF!+#REF!+#REF!+#REF!+#REF!+#REF!+#REF!+#REF!+#REF!+#REF!+#REF!+#REF!+#REF!+#REF!+#REF!+#REF!+'Ignalinos  '!#REF!+#REF!+#REF!+Biržų!#REF!+Anykščių!#REF!</f>
        <v>#REF!</v>
      </c>
      <c r="E68" s="47"/>
    </row>
    <row r="69" spans="1:5" x14ac:dyDescent="0.25">
      <c r="A69" s="14" t="s">
        <v>243</v>
      </c>
      <c r="B69" s="15" t="s">
        <v>48</v>
      </c>
      <c r="C69" s="14" t="s">
        <v>47</v>
      </c>
      <c r="D69" s="27" t="e">
        <f>+#REF!+#REF!+#REF!+#REF!+#REF!+#REF!+#REF!+#REF!+#REF!+#REF!+#REF!+#REF!+#REF!+#REF!+#REF!+#REF!+#REF!+#REF!+#REF!+#REF!+'Ignalinos  '!#REF!+#REF!+#REF!+Biržų!#REF!+Anykščių!#REF!</f>
        <v>#REF!</v>
      </c>
    </row>
    <row r="70" spans="1:5" x14ac:dyDescent="0.25">
      <c r="A70" s="14" t="s">
        <v>244</v>
      </c>
      <c r="B70" s="19" t="s">
        <v>49</v>
      </c>
      <c r="C70" s="14" t="s">
        <v>47</v>
      </c>
      <c r="D70" s="45" t="e">
        <f>+#REF!+#REF!+#REF!+#REF!+#REF!+#REF!+#REF!+#REF!+#REF!+#REF!+#REF!+#REF!+#REF!+#REF!+#REF!+#REF!+#REF!+#REF!+#REF!+#REF!+'Ignalinos  '!#REF!+#REF!+#REF!+Biržų!#REF!+Anykščių!#REF!</f>
        <v>#REF!</v>
      </c>
    </row>
    <row r="71" spans="1:5" x14ac:dyDescent="0.25">
      <c r="A71" s="20"/>
      <c r="B71" s="21"/>
      <c r="C71" s="20"/>
      <c r="D71" s="48" t="e">
        <f>+(D68*1)+(D69*1)+(D70*1)</f>
        <v>#REF!</v>
      </c>
      <c r="E71" s="47"/>
    </row>
    <row r="72" spans="1:5" x14ac:dyDescent="0.25">
      <c r="A72" s="20"/>
      <c r="B72" s="21"/>
      <c r="C72" s="20"/>
      <c r="D72" s="48" t="e">
        <f>+(D71*3)*1.3</f>
        <v>#REF!</v>
      </c>
      <c r="E72" s="47"/>
    </row>
    <row r="73" spans="1:5" ht="15" customHeight="1" x14ac:dyDescent="0.25">
      <c r="A73" s="20"/>
      <c r="B73" s="21"/>
      <c r="C73" s="20"/>
      <c r="D73" s="44"/>
      <c r="E73" s="47"/>
    </row>
    <row r="74" spans="1:5" ht="15" customHeight="1" x14ac:dyDescent="0.25">
      <c r="A74" s="475" t="s">
        <v>50</v>
      </c>
      <c r="B74" s="475" t="s">
        <v>3</v>
      </c>
      <c r="C74" s="479" t="s">
        <v>13</v>
      </c>
      <c r="D74" s="475" t="s">
        <v>14</v>
      </c>
      <c r="E74" s="47"/>
    </row>
    <row r="75" spans="1:5" x14ac:dyDescent="0.25">
      <c r="A75" s="475"/>
      <c r="B75" s="475"/>
      <c r="C75" s="479"/>
      <c r="D75" s="475"/>
      <c r="E75" s="47"/>
    </row>
    <row r="76" spans="1:5" ht="15" customHeight="1" x14ac:dyDescent="0.25">
      <c r="A76" s="472"/>
      <c r="B76" s="473"/>
      <c r="C76" s="473"/>
      <c r="D76" s="474"/>
      <c r="E76" s="47"/>
    </row>
    <row r="77" spans="1:5" ht="25.5" x14ac:dyDescent="0.25">
      <c r="A77" s="14" t="s">
        <v>245</v>
      </c>
      <c r="B77" s="15" t="s">
        <v>53</v>
      </c>
      <c r="C77" s="14" t="s">
        <v>54</v>
      </c>
      <c r="D77" s="45" t="e">
        <f>+#REF!+#REF!+#REF!+#REF!+#REF!+#REF!+#REF!+#REF!+#REF!+#REF!+#REF!+#REF!+#REF!+#REF!+#REF!+#REF!+#REF!+#REF!+#REF!+#REF!+'Ignalinos  '!#REF!+#REF!+#REF!+Biržų!#REF!+Anykščių!#REF!</f>
        <v>#REF!</v>
      </c>
    </row>
    <row r="78" spans="1:5" x14ac:dyDescent="0.25">
      <c r="A78" s="14"/>
      <c r="B78" s="15"/>
      <c r="C78" s="26"/>
      <c r="D78" s="48" t="e">
        <f>+D77*1</f>
        <v>#REF!</v>
      </c>
    </row>
    <row r="79" spans="1:5" x14ac:dyDescent="0.25">
      <c r="A79" s="20"/>
      <c r="B79" s="23"/>
      <c r="C79" s="20"/>
      <c r="D79" s="48" t="e">
        <f>+(D78*1)*1.3</f>
        <v>#REF!</v>
      </c>
      <c r="E79" s="47"/>
    </row>
    <row r="80" spans="1:5" x14ac:dyDescent="0.25">
      <c r="A80" s="20"/>
      <c r="B80" s="23"/>
      <c r="C80" s="20"/>
      <c r="D80" s="44"/>
      <c r="E80" s="47"/>
    </row>
    <row r="81" spans="1:8" ht="15" customHeight="1" x14ac:dyDescent="0.25">
      <c r="A81" s="475" t="s">
        <v>55</v>
      </c>
      <c r="B81" s="475" t="s">
        <v>56</v>
      </c>
      <c r="C81" s="479" t="s">
        <v>13</v>
      </c>
      <c r="D81" s="475" t="s">
        <v>14</v>
      </c>
      <c r="E81" s="47"/>
    </row>
    <row r="82" spans="1:8" x14ac:dyDescent="0.25">
      <c r="A82" s="475"/>
      <c r="B82" s="475"/>
      <c r="C82" s="479"/>
      <c r="D82" s="475"/>
      <c r="E82" s="47"/>
    </row>
    <row r="83" spans="1:8" ht="15.75" customHeight="1" x14ac:dyDescent="0.25">
      <c r="A83" s="472"/>
      <c r="B83" s="473"/>
      <c r="C83" s="473"/>
      <c r="D83" s="474"/>
      <c r="E83" s="47"/>
    </row>
    <row r="84" spans="1:8" x14ac:dyDescent="0.25">
      <c r="A84" s="14" t="s">
        <v>246</v>
      </c>
      <c r="B84" s="19" t="s">
        <v>5</v>
      </c>
      <c r="C84" s="14" t="s">
        <v>33</v>
      </c>
      <c r="D84" s="45" t="e">
        <f>+#REF!+#REF!+#REF!+#REF!+#REF!+#REF!+#REF!+#REF!+#REF!+#REF!+#REF!+#REF!+#REF!+#REF!+#REF!+#REF!+#REF!+#REF!+#REF!+#REF!+'Ignalinos  '!#REF!+#REF!+#REF!+Biržų!#REF!+Anykščių!#REF!</f>
        <v>#REF!</v>
      </c>
    </row>
    <row r="85" spans="1:8" x14ac:dyDescent="0.25">
      <c r="A85" s="14"/>
      <c r="B85" s="19"/>
      <c r="C85" s="26"/>
      <c r="D85" s="48" t="e">
        <f>+D84*1</f>
        <v>#REF!</v>
      </c>
    </row>
    <row r="86" spans="1:8" x14ac:dyDescent="0.25">
      <c r="A86" s="20"/>
      <c r="B86" s="21"/>
      <c r="C86" s="20"/>
      <c r="D86" s="48" t="e">
        <f>+(D85*3)*1.3</f>
        <v>#REF!</v>
      </c>
      <c r="E86" s="47"/>
    </row>
    <row r="87" spans="1:8" x14ac:dyDescent="0.25">
      <c r="A87" s="20"/>
      <c r="B87" s="21"/>
      <c r="C87" s="20"/>
      <c r="D87" s="44"/>
      <c r="E87" s="47"/>
    </row>
    <row r="88" spans="1:8" ht="15" customHeight="1" x14ac:dyDescent="0.25">
      <c r="A88" s="475">
        <v>6</v>
      </c>
      <c r="B88" s="475" t="s">
        <v>6</v>
      </c>
      <c r="C88" s="479" t="s">
        <v>13</v>
      </c>
      <c r="D88" s="475" t="s">
        <v>14</v>
      </c>
      <c r="E88" s="49"/>
      <c r="F88"/>
      <c r="H88"/>
    </row>
    <row r="89" spans="1:8" x14ac:dyDescent="0.25">
      <c r="A89" s="475"/>
      <c r="B89" s="475"/>
      <c r="C89" s="479"/>
      <c r="D89" s="475"/>
      <c r="E89" s="49"/>
      <c r="F89"/>
      <c r="H89"/>
    </row>
    <row r="90" spans="1:8" ht="15" customHeight="1" x14ac:dyDescent="0.25">
      <c r="A90" s="472"/>
      <c r="B90" s="473"/>
      <c r="C90" s="473"/>
      <c r="D90" s="474"/>
      <c r="E90" s="49"/>
      <c r="F90"/>
      <c r="H90"/>
    </row>
    <row r="91" spans="1:8" x14ac:dyDescent="0.25">
      <c r="A91" s="14">
        <v>13</v>
      </c>
      <c r="B91" s="43" t="s">
        <v>7</v>
      </c>
      <c r="C91" s="14" t="s">
        <v>58</v>
      </c>
      <c r="D91" s="45" t="e">
        <f>+#REF!+#REF!+#REF!+#REF!+#REF!+#REF!+#REF!+#REF!+#REF!+#REF!+#REF!+#REF!+#REF!+#REF!+#REF!+#REF!+#REF!+#REF!+#REF!+#REF!+'Ignalinos  '!#REF!+#REF!+#REF!+Biržų!#REF!+Anykščių!#REF!</f>
        <v>#REF!</v>
      </c>
      <c r="F91"/>
      <c r="H91"/>
    </row>
    <row r="92" spans="1:8" x14ac:dyDescent="0.25">
      <c r="A92" s="14"/>
      <c r="B92" s="19"/>
      <c r="C92" s="26"/>
      <c r="D92" s="48" t="e">
        <f>+D91*1</f>
        <v>#REF!</v>
      </c>
      <c r="F92"/>
      <c r="H92"/>
    </row>
    <row r="93" spans="1:8" x14ac:dyDescent="0.25">
      <c r="A93" s="20"/>
      <c r="B93" s="21"/>
      <c r="C93" s="20"/>
      <c r="D93" s="48" t="e">
        <f>+(D92*3)*1.3</f>
        <v>#REF!</v>
      </c>
      <c r="E93" s="49"/>
      <c r="F93"/>
      <c r="H93"/>
    </row>
    <row r="94" spans="1:8" x14ac:dyDescent="0.25">
      <c r="A94" s="20"/>
      <c r="B94" s="21"/>
      <c r="C94" s="20"/>
      <c r="D94" s="44"/>
      <c r="E94" s="49"/>
      <c r="F94"/>
      <c r="H94"/>
    </row>
    <row r="95" spans="1:8" ht="15" customHeight="1" x14ac:dyDescent="0.25">
      <c r="A95" s="475">
        <v>7</v>
      </c>
      <c r="B95" s="475" t="s">
        <v>8</v>
      </c>
      <c r="C95" s="479" t="s">
        <v>13</v>
      </c>
      <c r="D95" s="475" t="s">
        <v>14</v>
      </c>
      <c r="E95" s="49"/>
      <c r="F95"/>
      <c r="H95"/>
    </row>
    <row r="96" spans="1:8" x14ac:dyDescent="0.25">
      <c r="A96" s="475"/>
      <c r="B96" s="475"/>
      <c r="C96" s="479"/>
      <c r="D96" s="475"/>
      <c r="E96" s="49"/>
      <c r="F96"/>
      <c r="H96"/>
    </row>
    <row r="97" spans="1:8" ht="15" customHeight="1" x14ac:dyDescent="0.25">
      <c r="A97" s="472"/>
      <c r="B97" s="473"/>
      <c r="C97" s="473"/>
      <c r="D97" s="474"/>
      <c r="E97" s="49"/>
      <c r="F97"/>
      <c r="H97"/>
    </row>
    <row r="98" spans="1:8" x14ac:dyDescent="0.25">
      <c r="A98" s="14">
        <v>14</v>
      </c>
      <c r="B98" s="43" t="s">
        <v>9</v>
      </c>
      <c r="C98" s="14" t="s">
        <v>27</v>
      </c>
      <c r="D98" s="45" t="e">
        <f>+#REF!+#REF!+#REF!+#REF!+#REF!+#REF!+#REF!+#REF!+#REF!+#REF!+#REF!+#REF!+#REF!+#REF!+#REF!+#REF!+#REF!+#REF!+#REF!+#REF!+'Ignalinos  '!#REF!+#REF!+#REF!+Biržų!#REF!+Anykščių!#REF!</f>
        <v>#REF!</v>
      </c>
      <c r="F98"/>
      <c r="H98"/>
    </row>
    <row r="99" spans="1:8" x14ac:dyDescent="0.25">
      <c r="A99" s="14"/>
      <c r="B99" s="19"/>
      <c r="C99" s="26"/>
      <c r="D99" s="48" t="e">
        <f>+D98*1</f>
        <v>#REF!</v>
      </c>
      <c r="F99"/>
      <c r="H99"/>
    </row>
    <row r="100" spans="1:8" ht="15" customHeight="1" x14ac:dyDescent="0.25">
      <c r="A100" s="20"/>
      <c r="B100" s="21"/>
      <c r="C100" s="20"/>
      <c r="D100" s="48" t="e">
        <f>+(D99*3)*1.3</f>
        <v>#REF!</v>
      </c>
      <c r="E100" s="49"/>
      <c r="F100"/>
      <c r="H100"/>
    </row>
    <row r="101" spans="1:8" x14ac:dyDescent="0.25">
      <c r="A101" s="20"/>
      <c r="B101" s="21"/>
      <c r="C101" s="20"/>
      <c r="D101" s="44"/>
      <c r="E101" s="47"/>
    </row>
    <row r="102" spans="1:8" ht="15" customHeight="1" x14ac:dyDescent="0.25">
      <c r="A102" s="20"/>
      <c r="B102" s="21"/>
      <c r="C102" s="20"/>
      <c r="D102" s="44"/>
      <c r="E102" s="47"/>
    </row>
    <row r="103" spans="1:8" x14ac:dyDescent="0.25">
      <c r="A103" s="20"/>
      <c r="B103" s="21"/>
      <c r="C103" s="20"/>
      <c r="D103" s="44"/>
      <c r="E103" s="47"/>
    </row>
    <row r="104" spans="1:8" x14ac:dyDescent="0.25">
      <c r="A104" s="20"/>
      <c r="B104" s="21"/>
      <c r="C104" s="20"/>
      <c r="D104" s="44"/>
      <c r="E104" s="47"/>
    </row>
    <row r="105" spans="1:8" ht="15" customHeight="1" x14ac:dyDescent="0.25">
      <c r="A105" s="482">
        <v>8</v>
      </c>
      <c r="B105" s="482" t="s">
        <v>247</v>
      </c>
      <c r="C105" s="479" t="s">
        <v>13</v>
      </c>
      <c r="D105" s="475" t="s">
        <v>14</v>
      </c>
      <c r="E105" s="47"/>
    </row>
    <row r="106" spans="1:8" x14ac:dyDescent="0.25">
      <c r="A106" s="482"/>
      <c r="B106" s="482"/>
      <c r="C106" s="479"/>
      <c r="D106" s="475"/>
      <c r="E106" s="50"/>
      <c r="F106"/>
      <c r="H106"/>
    </row>
    <row r="107" spans="1:8" ht="15" customHeight="1" x14ac:dyDescent="0.25">
      <c r="A107" s="484"/>
      <c r="B107" s="485"/>
      <c r="C107" s="485"/>
      <c r="D107" s="486"/>
      <c r="E107" s="50"/>
      <c r="F107"/>
      <c r="H107"/>
    </row>
    <row r="108" spans="1:8" ht="15" customHeight="1" x14ac:dyDescent="0.25">
      <c r="A108" s="28">
        <v>15</v>
      </c>
      <c r="B108" s="29" t="s">
        <v>205</v>
      </c>
      <c r="C108" s="28" t="s">
        <v>27</v>
      </c>
      <c r="D108" s="45" t="e">
        <f>+#REF!+#REF!+#REF!+#REF!+#REF!+#REF!+#REF!+#REF!+#REF!+#REF!+#REF!+#REF!+#REF!+#REF!+#REF!+#REF!+#REF!+#REF!+#REF!+#REF!+'Ignalinos  '!#REF!+#REF!+#REF!+Biržų!#REF!+Anykščių!#REF!</f>
        <v>#REF!</v>
      </c>
      <c r="F108"/>
      <c r="H108"/>
    </row>
    <row r="109" spans="1:8" ht="15" customHeight="1" x14ac:dyDescent="0.25">
      <c r="A109" s="30"/>
      <c r="B109" s="31"/>
      <c r="C109" s="30"/>
      <c r="D109" s="48" t="e">
        <f>+D108*1</f>
        <v>#REF!</v>
      </c>
      <c r="F109"/>
      <c r="H109"/>
    </row>
    <row r="110" spans="1:8" ht="15" customHeight="1" x14ac:dyDescent="0.25">
      <c r="A110" s="30"/>
      <c r="B110" s="31"/>
      <c r="C110" s="30"/>
      <c r="D110" s="48" t="e">
        <f>+(D109*3)*1.3</f>
        <v>#REF!</v>
      </c>
      <c r="E110" s="50"/>
      <c r="F110"/>
      <c r="H110"/>
    </row>
    <row r="111" spans="1:8" x14ac:dyDescent="0.25">
      <c r="A111" s="30"/>
      <c r="B111" s="31"/>
      <c r="C111" s="30"/>
      <c r="D111" s="44"/>
      <c r="E111" s="50"/>
      <c r="F111"/>
      <c r="H111"/>
    </row>
    <row r="112" spans="1:8" ht="15" customHeight="1" x14ac:dyDescent="0.25">
      <c r="A112" s="482">
        <v>9</v>
      </c>
      <c r="B112" s="482" t="s">
        <v>247</v>
      </c>
      <c r="C112" s="479" t="s">
        <v>13</v>
      </c>
      <c r="D112" s="475" t="s">
        <v>14</v>
      </c>
      <c r="E112" s="50"/>
      <c r="F112"/>
      <c r="H112"/>
    </row>
    <row r="113" spans="1:8" x14ac:dyDescent="0.25">
      <c r="A113" s="482"/>
      <c r="B113" s="482"/>
      <c r="C113" s="479"/>
      <c r="D113" s="475"/>
      <c r="E113" s="50"/>
      <c r="F113"/>
      <c r="H113"/>
    </row>
    <row r="114" spans="1:8" ht="15" customHeight="1" x14ac:dyDescent="0.25">
      <c r="A114" s="484"/>
      <c r="B114" s="485"/>
      <c r="C114" s="485"/>
      <c r="D114" s="486"/>
      <c r="E114" s="50"/>
      <c r="F114"/>
      <c r="H114"/>
    </row>
    <row r="115" spans="1:8" ht="15.75" customHeight="1" x14ac:dyDescent="0.25">
      <c r="A115" s="32">
        <v>16</v>
      </c>
      <c r="B115" s="33" t="s">
        <v>206</v>
      </c>
      <c r="C115" s="32" t="s">
        <v>27</v>
      </c>
      <c r="D115" s="45" t="e">
        <f>+#REF!+#REF!+#REF!+#REF!+#REF!+#REF!+#REF!+#REF!+#REF!+#REF!+#REF!+#REF!+#REF!+#REF!+#REF!+#REF!+#REF!+#REF!+#REF!+#REF!+'Ignalinos  '!#REF!+#REF!+#REF!+Biržų!#REF!+Anykščių!#REF!</f>
        <v>#REF!</v>
      </c>
      <c r="F115"/>
      <c r="H115"/>
    </row>
    <row r="116" spans="1:8" ht="15.75" customHeight="1" x14ac:dyDescent="0.25">
      <c r="A116" s="32"/>
      <c r="B116" s="33"/>
      <c r="C116" s="34"/>
      <c r="D116" s="48" t="e">
        <f>+D115*1</f>
        <v>#REF!</v>
      </c>
      <c r="F116"/>
      <c r="H116"/>
    </row>
    <row r="117" spans="1:8" ht="15.75" customHeight="1" x14ac:dyDescent="0.25">
      <c r="A117" s="35"/>
      <c r="B117" s="36"/>
      <c r="C117" s="35"/>
      <c r="D117" s="48" t="e">
        <f>+(D116*3)*1.3</f>
        <v>#REF!</v>
      </c>
      <c r="E117" s="50"/>
      <c r="F117"/>
      <c r="H117"/>
    </row>
    <row r="118" spans="1:8" ht="15" customHeight="1" x14ac:dyDescent="0.25">
      <c r="A118" s="35"/>
      <c r="B118" s="36"/>
      <c r="C118" s="35"/>
      <c r="D118" s="44"/>
      <c r="E118" s="50"/>
      <c r="F118"/>
      <c r="H118"/>
    </row>
    <row r="119" spans="1:8" ht="15" customHeight="1" x14ac:dyDescent="0.25">
      <c r="A119" s="482">
        <v>10</v>
      </c>
      <c r="B119" s="482" t="s">
        <v>207</v>
      </c>
      <c r="C119" s="479" t="s">
        <v>13</v>
      </c>
      <c r="D119" s="475" t="s">
        <v>14</v>
      </c>
      <c r="E119" s="50"/>
      <c r="F119"/>
      <c r="H119"/>
    </row>
    <row r="120" spans="1:8" x14ac:dyDescent="0.25">
      <c r="A120" s="482"/>
      <c r="B120" s="482"/>
      <c r="C120" s="479"/>
      <c r="D120" s="475"/>
      <c r="E120" s="50"/>
      <c r="F120"/>
      <c r="H120"/>
    </row>
    <row r="121" spans="1:8" ht="15" customHeight="1" x14ac:dyDescent="0.25">
      <c r="A121" s="484"/>
      <c r="B121" s="485"/>
      <c r="C121" s="485"/>
      <c r="D121" s="486"/>
      <c r="E121" s="50"/>
      <c r="F121"/>
      <c r="H121"/>
    </row>
    <row r="122" spans="1:8" x14ac:dyDescent="0.25">
      <c r="A122" s="32">
        <v>17</v>
      </c>
      <c r="B122" s="33" t="s">
        <v>208</v>
      </c>
      <c r="C122" s="32" t="s">
        <v>27</v>
      </c>
      <c r="D122" s="45" t="e">
        <f>+#REF!+#REF!+#REF!+#REF!+#REF!+#REF!+#REF!+#REF!+#REF!+#REF!+#REF!+#REF!+#REF!+#REF!+#REF!+#REF!+#REF!+#REF!+#REF!+#REF!+'Ignalinos  '!#REF!+#REF!+#REF!+Biržų!#REF!+Anykščių!#REF!</f>
        <v>#REF!</v>
      </c>
      <c r="F122"/>
      <c r="H122"/>
    </row>
    <row r="123" spans="1:8" x14ac:dyDescent="0.25">
      <c r="A123" s="32"/>
      <c r="B123" s="33"/>
      <c r="C123" s="34"/>
      <c r="D123" s="48" t="e">
        <f>+D122*1</f>
        <v>#REF!</v>
      </c>
      <c r="F123"/>
      <c r="H123"/>
    </row>
    <row r="124" spans="1:8" x14ac:dyDescent="0.25">
      <c r="A124" s="35"/>
      <c r="B124" s="36"/>
      <c r="C124" s="35"/>
      <c r="D124" s="48" t="e">
        <f>+(D123*3)*1.3</f>
        <v>#REF!</v>
      </c>
      <c r="E124" s="50"/>
      <c r="F124"/>
      <c r="H124"/>
    </row>
    <row r="125" spans="1:8" ht="15.75" customHeight="1" x14ac:dyDescent="0.25">
      <c r="A125" s="35"/>
      <c r="B125" s="36"/>
      <c r="C125" s="35"/>
      <c r="D125" s="44"/>
      <c r="E125" s="50"/>
      <c r="F125"/>
      <c r="H125"/>
    </row>
    <row r="126" spans="1:8" ht="15" customHeight="1" x14ac:dyDescent="0.25">
      <c r="A126" s="482">
        <v>11</v>
      </c>
      <c r="B126" s="482" t="s">
        <v>207</v>
      </c>
      <c r="C126" s="479" t="s">
        <v>13</v>
      </c>
      <c r="D126" s="475" t="s">
        <v>14</v>
      </c>
      <c r="E126" s="50"/>
      <c r="F126"/>
      <c r="H126"/>
    </row>
    <row r="127" spans="1:8" ht="15" customHeight="1" x14ac:dyDescent="0.25">
      <c r="A127" s="482"/>
      <c r="B127" s="482"/>
      <c r="C127" s="479"/>
      <c r="D127" s="475"/>
      <c r="E127" s="50"/>
      <c r="F127"/>
      <c r="H127"/>
    </row>
    <row r="128" spans="1:8" x14ac:dyDescent="0.25">
      <c r="A128" s="484"/>
      <c r="B128" s="485"/>
      <c r="C128" s="485"/>
      <c r="D128" s="486"/>
      <c r="E128" s="50"/>
      <c r="F128"/>
      <c r="H128"/>
    </row>
    <row r="129" spans="1:8" x14ac:dyDescent="0.25">
      <c r="A129" s="32">
        <v>18</v>
      </c>
      <c r="B129" s="33" t="s">
        <v>209</v>
      </c>
      <c r="C129" s="32" t="s">
        <v>27</v>
      </c>
      <c r="D129" s="45" t="e">
        <f>+#REF!+#REF!+#REF!+#REF!+#REF!+#REF!+#REF!+#REF!+#REF!+#REF!+#REF!+#REF!+#REF!+#REF!+#REF!+#REF!+#REF!+#REF!+#REF!+#REF!+'Ignalinos  '!#REF!+#REF!+#REF!+Biržų!#REF!+Anykščių!#REF!</f>
        <v>#REF!</v>
      </c>
      <c r="F129"/>
      <c r="H129"/>
    </row>
    <row r="130" spans="1:8" x14ac:dyDescent="0.25">
      <c r="A130" s="32"/>
      <c r="B130" s="33"/>
      <c r="C130" s="34"/>
      <c r="D130" s="48" t="e">
        <f>+D129*1</f>
        <v>#REF!</v>
      </c>
      <c r="F130"/>
      <c r="H130"/>
    </row>
    <row r="131" spans="1:8" x14ac:dyDescent="0.25">
      <c r="A131" s="35"/>
      <c r="B131" s="36"/>
      <c r="C131" s="35"/>
      <c r="D131" s="48" t="e">
        <f>+(D130*3)*1.3</f>
        <v>#REF!</v>
      </c>
      <c r="E131" s="50"/>
      <c r="F131"/>
      <c r="H131"/>
    </row>
    <row r="132" spans="1:8" x14ac:dyDescent="0.25">
      <c r="A132" s="35"/>
      <c r="B132" s="36"/>
      <c r="C132" s="35"/>
      <c r="D132" s="44"/>
      <c r="E132" s="50"/>
      <c r="F132"/>
      <c r="H132"/>
    </row>
    <row r="133" spans="1:8" ht="15.75" customHeight="1" x14ac:dyDescent="0.25">
      <c r="A133" s="482">
        <v>12</v>
      </c>
      <c r="B133" s="482" t="s">
        <v>235</v>
      </c>
      <c r="C133" s="479" t="s">
        <v>13</v>
      </c>
      <c r="D133" s="475" t="s">
        <v>14</v>
      </c>
      <c r="E133" s="50"/>
      <c r="F133"/>
      <c r="H133"/>
    </row>
    <row r="134" spans="1:8" ht="15" customHeight="1" x14ac:dyDescent="0.25">
      <c r="A134" s="482"/>
      <c r="B134" s="482"/>
      <c r="C134" s="479"/>
      <c r="D134" s="475"/>
      <c r="E134" s="50"/>
      <c r="F134"/>
      <c r="H134"/>
    </row>
    <row r="135" spans="1:8" ht="15" customHeight="1" x14ac:dyDescent="0.25">
      <c r="A135" s="484"/>
      <c r="B135" s="485"/>
      <c r="C135" s="485"/>
      <c r="D135" s="486"/>
      <c r="E135" s="50"/>
      <c r="F135"/>
      <c r="H135"/>
    </row>
    <row r="136" spans="1:8" x14ac:dyDescent="0.25">
      <c r="A136" s="32">
        <v>19</v>
      </c>
      <c r="B136" s="33" t="s">
        <v>210</v>
      </c>
      <c r="C136" s="32" t="s">
        <v>27</v>
      </c>
      <c r="D136" s="27" t="e">
        <f>+#REF!+#REF!+#REF!+#REF!+#REF!+#REF!+#REF!+#REF!+#REF!+#REF!+#REF!+#REF!+#REF!+#REF!+#REF!+#REF!+#REF!+#REF!+#REF!+#REF!+'Ignalinos  '!#REF!+#REF!+#REF!+Biržų!#REF!+Anykščių!#REF!</f>
        <v>#REF!</v>
      </c>
      <c r="F136"/>
      <c r="H136"/>
    </row>
    <row r="137" spans="1:8" x14ac:dyDescent="0.25">
      <c r="A137" s="32">
        <v>20</v>
      </c>
      <c r="B137" s="33" t="s">
        <v>216</v>
      </c>
      <c r="C137" s="32" t="s">
        <v>27</v>
      </c>
      <c r="D137" s="45" t="e">
        <f>+#REF!+#REF!+#REF!+#REF!+#REF!+#REF!+#REF!+#REF!+#REF!+#REF!+#REF!+#REF!+#REF!+#REF!+#REF!+#REF!+#REF!+#REF!+#REF!+#REF!+'Ignalinos  '!#REF!+#REF!+#REF!+Biržų!#REF!+Anykščių!#REF!</f>
        <v>#REF!</v>
      </c>
      <c r="F137"/>
      <c r="H137"/>
    </row>
    <row r="138" spans="1:8" x14ac:dyDescent="0.25">
      <c r="A138" s="35"/>
      <c r="B138" s="36"/>
      <c r="C138" s="35"/>
      <c r="D138" s="48" t="e">
        <f>+(D136*1)+(D137*1)</f>
        <v>#REF!</v>
      </c>
      <c r="E138" s="50"/>
      <c r="F138"/>
      <c r="H138"/>
    </row>
    <row r="139" spans="1:8" x14ac:dyDescent="0.25">
      <c r="A139" s="35"/>
      <c r="B139" s="36"/>
      <c r="C139" s="35"/>
      <c r="D139" s="48" t="e">
        <f>+(D138*3)*1.3</f>
        <v>#REF!</v>
      </c>
      <c r="E139" s="50"/>
      <c r="F139"/>
      <c r="H139"/>
    </row>
    <row r="140" spans="1:8" x14ac:dyDescent="0.25">
      <c r="A140" s="35"/>
      <c r="B140" s="36"/>
      <c r="C140" s="35"/>
      <c r="D140" s="44"/>
      <c r="E140" s="50"/>
      <c r="F140"/>
      <c r="H140"/>
    </row>
    <row r="141" spans="1:8" ht="15" customHeight="1" x14ac:dyDescent="0.25">
      <c r="A141" s="482">
        <v>13</v>
      </c>
      <c r="B141" s="483" t="s">
        <v>236</v>
      </c>
      <c r="C141" s="479" t="s">
        <v>13</v>
      </c>
      <c r="D141" s="475" t="s">
        <v>14</v>
      </c>
      <c r="E141" s="50"/>
      <c r="F141"/>
      <c r="H141"/>
    </row>
    <row r="142" spans="1:8" x14ac:dyDescent="0.25">
      <c r="A142" s="482"/>
      <c r="B142" s="483"/>
      <c r="C142" s="479"/>
      <c r="D142" s="475"/>
      <c r="E142" s="50"/>
      <c r="F142"/>
      <c r="H142"/>
    </row>
    <row r="143" spans="1:8" ht="15" customHeight="1" x14ac:dyDescent="0.25">
      <c r="A143" s="484"/>
      <c r="B143" s="485"/>
      <c r="C143" s="485"/>
      <c r="D143" s="487"/>
      <c r="E143" s="50"/>
      <c r="F143"/>
      <c r="H143"/>
    </row>
    <row r="144" spans="1:8" ht="15" customHeight="1" x14ac:dyDescent="0.25">
      <c r="A144" s="32">
        <v>21</v>
      </c>
      <c r="B144" s="33" t="s">
        <v>236</v>
      </c>
      <c r="C144" s="34" t="s">
        <v>27</v>
      </c>
      <c r="D144" s="27" t="e">
        <f>+#REF!+#REF!+#REF!+#REF!+#REF!+#REF!+#REF!+#REF!+#REF!+#REF!+#REF!+#REF!+#REF!+#REF!+#REF!+#REF!+#REF!+#REF!+#REF!+#REF!+'Ignalinos  '!#REF!+#REF!+#REF!+Biržų!#REF!+Anykščių!#REF!</f>
        <v>#REF!</v>
      </c>
      <c r="F144"/>
      <c r="H144"/>
    </row>
    <row r="145" spans="1:8" ht="15" customHeight="1" x14ac:dyDescent="0.25">
      <c r="A145" s="32"/>
      <c r="B145" s="33"/>
      <c r="C145" s="34"/>
      <c r="D145" s="48" t="e">
        <f>+D144*1</f>
        <v>#REF!</v>
      </c>
      <c r="F145"/>
      <c r="H145"/>
    </row>
    <row r="146" spans="1:8" ht="15" customHeight="1" x14ac:dyDescent="0.25">
      <c r="A146" s="35"/>
      <c r="B146" s="36"/>
      <c r="C146" s="35"/>
      <c r="D146" s="48" t="e">
        <f>+(D145*3)*1.3</f>
        <v>#REF!</v>
      </c>
      <c r="E146" s="50"/>
      <c r="F146"/>
      <c r="H146"/>
    </row>
    <row r="147" spans="1:8" ht="15" customHeight="1" x14ac:dyDescent="0.25">
      <c r="A147" s="35"/>
      <c r="B147" s="36"/>
      <c r="C147" s="35"/>
      <c r="D147" s="44"/>
      <c r="E147" s="50"/>
      <c r="F147"/>
      <c r="H147"/>
    </row>
    <row r="148" spans="1:8" ht="15" customHeight="1" x14ac:dyDescent="0.25">
      <c r="A148" s="482">
        <v>14</v>
      </c>
      <c r="B148" s="483" t="s">
        <v>237</v>
      </c>
      <c r="C148" s="479" t="s">
        <v>13</v>
      </c>
      <c r="D148" s="475" t="s">
        <v>14</v>
      </c>
      <c r="E148" s="50"/>
      <c r="F148"/>
      <c r="H148"/>
    </row>
    <row r="149" spans="1:8" x14ac:dyDescent="0.25">
      <c r="A149" s="482"/>
      <c r="B149" s="483"/>
      <c r="C149" s="479"/>
      <c r="D149" s="475"/>
      <c r="E149" s="50"/>
      <c r="F149"/>
      <c r="H149"/>
    </row>
    <row r="150" spans="1:8" ht="15" customHeight="1" x14ac:dyDescent="0.25">
      <c r="A150" s="484"/>
      <c r="B150" s="485"/>
      <c r="C150" s="485"/>
      <c r="D150" s="487"/>
      <c r="E150" s="50"/>
      <c r="F150"/>
      <c r="H150"/>
    </row>
    <row r="151" spans="1:8" ht="15" customHeight="1" x14ac:dyDescent="0.25">
      <c r="A151" s="32">
        <v>22</v>
      </c>
      <c r="B151" s="33" t="s">
        <v>237</v>
      </c>
      <c r="C151" s="34" t="s">
        <v>221</v>
      </c>
      <c r="D151" s="27" t="e">
        <f>+#REF!+#REF!+#REF!+#REF!+#REF!+#REF!+#REF!+#REF!+#REF!+#REF!+#REF!+#REF!+#REF!+#REF!+#REF!+#REF!+#REF!+#REF!+#REF!+#REF!+'Ignalinos  '!#REF!+#REF!+#REF!+Biržų!#REF!+Anykščių!#REF!</f>
        <v>#REF!</v>
      </c>
      <c r="F151"/>
      <c r="H151"/>
    </row>
    <row r="152" spans="1:8" ht="15" customHeight="1" x14ac:dyDescent="0.25">
      <c r="A152" s="32"/>
      <c r="B152" s="33"/>
      <c r="C152" s="34"/>
      <c r="D152" s="48" t="e">
        <f>+D151*1</f>
        <v>#REF!</v>
      </c>
      <c r="F152"/>
      <c r="H152"/>
    </row>
    <row r="153" spans="1:8" ht="15" customHeight="1" x14ac:dyDescent="0.25">
      <c r="A153" s="35"/>
      <c r="B153" s="36"/>
      <c r="C153" s="35"/>
      <c r="D153" s="48" t="e">
        <f>+(D152*3)*1.3</f>
        <v>#REF!</v>
      </c>
      <c r="E153" s="50"/>
      <c r="F153"/>
      <c r="H153"/>
    </row>
    <row r="154" spans="1:8" ht="15" customHeight="1" x14ac:dyDescent="0.25">
      <c r="A154" s="35"/>
      <c r="B154" s="36"/>
      <c r="C154" s="35"/>
      <c r="D154" s="44"/>
      <c r="E154" s="50"/>
      <c r="F154"/>
      <c r="H154"/>
    </row>
    <row r="155" spans="1:8" ht="15" customHeight="1" x14ac:dyDescent="0.25">
      <c r="A155" s="482">
        <v>15</v>
      </c>
      <c r="B155" s="483" t="s">
        <v>222</v>
      </c>
      <c r="C155" s="479" t="s">
        <v>13</v>
      </c>
      <c r="D155" s="475" t="s">
        <v>14</v>
      </c>
      <c r="E155" s="50"/>
      <c r="F155"/>
      <c r="H155"/>
    </row>
    <row r="156" spans="1:8" x14ac:dyDescent="0.25">
      <c r="A156" s="482"/>
      <c r="B156" s="483"/>
      <c r="C156" s="479"/>
      <c r="D156" s="475"/>
      <c r="E156" s="50"/>
      <c r="F156"/>
      <c r="H156"/>
    </row>
    <row r="157" spans="1:8" ht="15" customHeight="1" x14ac:dyDescent="0.25">
      <c r="A157" s="484"/>
      <c r="B157" s="485"/>
      <c r="C157" s="485"/>
      <c r="D157" s="487"/>
      <c r="E157" s="50"/>
      <c r="F157"/>
      <c r="H157"/>
    </row>
    <row r="158" spans="1:8" x14ac:dyDescent="0.25">
      <c r="A158" s="32">
        <v>23</v>
      </c>
      <c r="B158" s="33" t="s">
        <v>222</v>
      </c>
      <c r="C158" s="34" t="s">
        <v>221</v>
      </c>
      <c r="D158" s="27" t="e">
        <f>+#REF!+#REF!+#REF!+#REF!+#REF!+#REF!+#REF!+#REF!+#REF!+#REF!+#REF!+#REF!+#REF!+#REF!+#REF!+#REF!+#REF!+#REF!+#REF!+#REF!+'Ignalinos  '!#REF!+#REF!+#REF!+Biržų!#REF!+Anykščių!#REF!</f>
        <v>#REF!</v>
      </c>
      <c r="F158"/>
      <c r="H158"/>
    </row>
    <row r="159" spans="1:8" x14ac:dyDescent="0.25">
      <c r="A159" s="32"/>
      <c r="B159" s="33"/>
      <c r="C159" s="34"/>
      <c r="D159" s="48" t="e">
        <f>+D158*1</f>
        <v>#REF!</v>
      </c>
      <c r="F159"/>
      <c r="H159"/>
    </row>
    <row r="160" spans="1:8" x14ac:dyDescent="0.25">
      <c r="A160" s="35"/>
      <c r="B160" s="36"/>
      <c r="C160" s="35"/>
      <c r="D160" s="48" t="e">
        <f>+(D159*3)*1.3</f>
        <v>#REF!</v>
      </c>
      <c r="E160" s="50"/>
      <c r="F160"/>
      <c r="H160"/>
    </row>
    <row r="161" spans="1:8" ht="15" customHeight="1" x14ac:dyDescent="0.25">
      <c r="A161" s="35"/>
      <c r="B161" s="36"/>
      <c r="C161" s="35"/>
      <c r="D161" s="44"/>
      <c r="E161" s="50"/>
      <c r="F161"/>
      <c r="H161"/>
    </row>
    <row r="162" spans="1:8" ht="15" customHeight="1" x14ac:dyDescent="0.25">
      <c r="A162" s="482">
        <v>16</v>
      </c>
      <c r="B162" s="483" t="s">
        <v>223</v>
      </c>
      <c r="C162" s="479" t="s">
        <v>13</v>
      </c>
      <c r="D162" s="475" t="s">
        <v>14</v>
      </c>
      <c r="E162" s="50"/>
      <c r="F162"/>
      <c r="H162"/>
    </row>
    <row r="163" spans="1:8" ht="15" customHeight="1" x14ac:dyDescent="0.25">
      <c r="A163" s="482"/>
      <c r="B163" s="483"/>
      <c r="C163" s="479"/>
      <c r="D163" s="475"/>
      <c r="E163" s="50"/>
      <c r="F163"/>
      <c r="H163"/>
    </row>
    <row r="164" spans="1:8" ht="15" customHeight="1" x14ac:dyDescent="0.25">
      <c r="A164" s="484"/>
      <c r="B164" s="485"/>
      <c r="C164" s="485"/>
      <c r="D164" s="487"/>
      <c r="E164" s="50"/>
      <c r="F164"/>
      <c r="H164"/>
    </row>
    <row r="165" spans="1:8" x14ac:dyDescent="0.25">
      <c r="A165" s="32">
        <v>24</v>
      </c>
      <c r="B165" s="62" t="s">
        <v>224</v>
      </c>
      <c r="C165" s="34" t="s">
        <v>27</v>
      </c>
      <c r="D165" s="27" t="e">
        <f>+#REF!+#REF!+#REF!+#REF!+#REF!+#REF!+#REF!+#REF!+#REF!+#REF!+#REF!+#REF!+#REF!+#REF!+#REF!+#REF!+#REF!+#REF!+#REF!+#REF!+'Ignalinos  '!#REF!+#REF!+#REF!+Biržų!#REF!+Anykščių!#REF!</f>
        <v>#REF!</v>
      </c>
      <c r="F165"/>
      <c r="H165"/>
    </row>
    <row r="166" spans="1:8" ht="29.25" x14ac:dyDescent="0.25">
      <c r="A166" s="32"/>
      <c r="B166" s="63" t="s">
        <v>225</v>
      </c>
      <c r="C166" s="34"/>
      <c r="D166" s="27"/>
      <c r="F166"/>
      <c r="H166"/>
    </row>
    <row r="167" spans="1:8" x14ac:dyDescent="0.25">
      <c r="A167" s="32"/>
      <c r="B167" s="62" t="s">
        <v>226</v>
      </c>
      <c r="C167" s="34"/>
      <c r="D167" s="27"/>
      <c r="F167"/>
      <c r="H167"/>
    </row>
    <row r="168" spans="1:8" x14ac:dyDescent="0.25">
      <c r="A168" s="32"/>
      <c r="B168" s="33"/>
      <c r="C168" s="34"/>
      <c r="D168" s="48" t="e">
        <f>+D165*1</f>
        <v>#REF!</v>
      </c>
      <c r="F168"/>
      <c r="H168"/>
    </row>
    <row r="169" spans="1:8" x14ac:dyDescent="0.25">
      <c r="A169" s="35"/>
      <c r="B169" s="36"/>
      <c r="C169" s="35"/>
      <c r="D169" s="48" t="e">
        <f>+(D168*3)*1.3</f>
        <v>#REF!</v>
      </c>
      <c r="E169" s="50"/>
      <c r="F169"/>
      <c r="H169"/>
    </row>
    <row r="170" spans="1:8" x14ac:dyDescent="0.25">
      <c r="A170" s="35"/>
      <c r="B170" s="36"/>
      <c r="C170" s="35"/>
      <c r="D170" s="44"/>
      <c r="E170" s="50"/>
      <c r="F170"/>
      <c r="H170"/>
    </row>
    <row r="171" spans="1:8" ht="15" customHeight="1" x14ac:dyDescent="0.25">
      <c r="A171" s="482">
        <v>17</v>
      </c>
      <c r="B171" s="482" t="s">
        <v>227</v>
      </c>
      <c r="C171" s="479" t="s">
        <v>13</v>
      </c>
      <c r="D171" s="475" t="s">
        <v>14</v>
      </c>
      <c r="E171" s="50"/>
      <c r="F171"/>
      <c r="H171"/>
    </row>
    <row r="172" spans="1:8" ht="15" customHeight="1" x14ac:dyDescent="0.25">
      <c r="A172" s="482"/>
      <c r="B172" s="482"/>
      <c r="C172" s="479"/>
      <c r="D172" s="475"/>
      <c r="E172" s="50"/>
      <c r="F172"/>
      <c r="H172"/>
    </row>
    <row r="173" spans="1:8" ht="15" customHeight="1" x14ac:dyDescent="0.25">
      <c r="A173" s="484"/>
      <c r="B173" s="485"/>
      <c r="C173" s="485"/>
      <c r="D173" s="486"/>
      <c r="E173" s="50"/>
      <c r="F173"/>
      <c r="H173"/>
    </row>
    <row r="174" spans="1:8" x14ac:dyDescent="0.25">
      <c r="A174" s="28">
        <v>25</v>
      </c>
      <c r="B174" s="29" t="s">
        <v>227</v>
      </c>
      <c r="C174" s="28" t="s">
        <v>248</v>
      </c>
      <c r="D174" s="45" t="e">
        <f>+#REF!+#REF!+#REF!+#REF!+#REF!+#REF!+#REF!+#REF!+#REF!+#REF!+#REF!+#REF!+#REF!+#REF!+#REF!+#REF!+#REF!+#REF!+#REF!+#REF!+'Ignalinos  '!#REF!+#REF!+#REF!+Biržų!#REF!+Anykščių!#REF!</f>
        <v>#REF!</v>
      </c>
      <c r="F174"/>
      <c r="H174"/>
    </row>
    <row r="175" spans="1:8" x14ac:dyDescent="0.25">
      <c r="A175" s="53"/>
      <c r="B175" s="53"/>
      <c r="C175" s="54"/>
      <c r="D175" s="48" t="e">
        <f>+D174*1</f>
        <v>#REF!</v>
      </c>
    </row>
    <row r="176" spans="1:8" x14ac:dyDescent="0.25">
      <c r="A176" s="37"/>
      <c r="B176" s="37"/>
      <c r="C176" s="37"/>
      <c r="D176" s="48" t="e">
        <f>+(D175*3)*1.3</f>
        <v>#REF!</v>
      </c>
    </row>
    <row r="177" spans="1:3" x14ac:dyDescent="0.25">
      <c r="A177" s="37"/>
      <c r="B177" s="37"/>
      <c r="C177" s="37"/>
    </row>
  </sheetData>
  <mergeCells count="100">
    <mergeCell ref="A150:D150"/>
    <mergeCell ref="A157:D157"/>
    <mergeCell ref="A164:D164"/>
    <mergeCell ref="A173:D173"/>
    <mergeCell ref="A162:A163"/>
    <mergeCell ref="B162:B163"/>
    <mergeCell ref="C155:C156"/>
    <mergeCell ref="C162:C163"/>
    <mergeCell ref="C171:C172"/>
    <mergeCell ref="D171:D172"/>
    <mergeCell ref="A171:A172"/>
    <mergeCell ref="B171:B172"/>
    <mergeCell ref="A155:A156"/>
    <mergeCell ref="B155:B156"/>
    <mergeCell ref="D155:D156"/>
    <mergeCell ref="D162:D163"/>
    <mergeCell ref="B81:B82"/>
    <mergeCell ref="C88:C89"/>
    <mergeCell ref="C95:C96"/>
    <mergeCell ref="A107:D107"/>
    <mergeCell ref="A114:D114"/>
    <mergeCell ref="C105:C106"/>
    <mergeCell ref="C81:C82"/>
    <mergeCell ref="C119:C120"/>
    <mergeCell ref="C126:C127"/>
    <mergeCell ref="C133:C134"/>
    <mergeCell ref="A88:A89"/>
    <mergeCell ref="B88:B89"/>
    <mergeCell ref="A105:A106"/>
    <mergeCell ref="B105:B106"/>
    <mergeCell ref="A112:A113"/>
    <mergeCell ref="B112:B113"/>
    <mergeCell ref="A121:D121"/>
    <mergeCell ref="A119:A120"/>
    <mergeCell ref="B119:B120"/>
    <mergeCell ref="C148:C149"/>
    <mergeCell ref="D65:D66"/>
    <mergeCell ref="D74:D75"/>
    <mergeCell ref="D81:D82"/>
    <mergeCell ref="D105:D106"/>
    <mergeCell ref="A83:D83"/>
    <mergeCell ref="A90:D90"/>
    <mergeCell ref="A97:D97"/>
    <mergeCell ref="A95:A96"/>
    <mergeCell ref="B95:B96"/>
    <mergeCell ref="D88:D89"/>
    <mergeCell ref="D95:D96"/>
    <mergeCell ref="D112:D113"/>
    <mergeCell ref="D119:D120"/>
    <mergeCell ref="A81:A82"/>
    <mergeCell ref="C112:C113"/>
    <mergeCell ref="A141:A142"/>
    <mergeCell ref="B141:B142"/>
    <mergeCell ref="A148:A149"/>
    <mergeCell ref="B148:B149"/>
    <mergeCell ref="A126:A127"/>
    <mergeCell ref="B126:B127"/>
    <mergeCell ref="B133:B134"/>
    <mergeCell ref="A133:A134"/>
    <mergeCell ref="A128:D128"/>
    <mergeCell ref="A135:D135"/>
    <mergeCell ref="D133:D134"/>
    <mergeCell ref="A143:D143"/>
    <mergeCell ref="D141:D142"/>
    <mergeCell ref="D148:D149"/>
    <mergeCell ref="D126:D127"/>
    <mergeCell ref="C141:C142"/>
    <mergeCell ref="A76:D76"/>
    <mergeCell ref="C45:C46"/>
    <mergeCell ref="D45:D46"/>
    <mergeCell ref="A58:A59"/>
    <mergeCell ref="A74:A75"/>
    <mergeCell ref="B74:B75"/>
    <mergeCell ref="C74:C75"/>
    <mergeCell ref="B58:B59"/>
    <mergeCell ref="C58:C59"/>
    <mergeCell ref="A65:A66"/>
    <mergeCell ref="B65:B66"/>
    <mergeCell ref="C65:C66"/>
    <mergeCell ref="A60:D60"/>
    <mergeCell ref="A13:A14"/>
    <mergeCell ref="A29:A30"/>
    <mergeCell ref="A31:A32"/>
    <mergeCell ref="A33:A34"/>
    <mergeCell ref="A67:D67"/>
    <mergeCell ref="A47:D47"/>
    <mergeCell ref="D58:D59"/>
    <mergeCell ref="A17:A19"/>
    <mergeCell ref="A7:A8"/>
    <mergeCell ref="A9:A10"/>
    <mergeCell ref="A11:A12"/>
    <mergeCell ref="A1:G1"/>
    <mergeCell ref="D2:G2"/>
    <mergeCell ref="A3:A6"/>
    <mergeCell ref="B3:B6"/>
    <mergeCell ref="C3:C6"/>
    <mergeCell ref="D3:G3"/>
    <mergeCell ref="D4:D6"/>
    <mergeCell ref="E4:F4"/>
    <mergeCell ref="G4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FCE7-E278-45E9-AE44-A4ECAD30ED7C}">
  <dimension ref="A1:D13"/>
  <sheetViews>
    <sheetView zoomScale="70" zoomScaleNormal="70" workbookViewId="0">
      <selection activeCell="F18" sqref="F18"/>
    </sheetView>
  </sheetViews>
  <sheetFormatPr defaultColWidth="9.140625" defaultRowHeight="12.75" x14ac:dyDescent="0.2"/>
  <cols>
    <col min="1" max="1" width="6.42578125" style="341" customWidth="1"/>
    <col min="2" max="2" width="72.140625" style="341" customWidth="1"/>
    <col min="3" max="3" width="31.28515625" style="342" customWidth="1"/>
    <col min="4" max="4" width="27.7109375" style="341" customWidth="1"/>
    <col min="5" max="6" width="9.140625" style="341" customWidth="1"/>
    <col min="7" max="16384" width="9.140625" style="341"/>
  </cols>
  <sheetData>
    <row r="1" spans="1:4" x14ac:dyDescent="0.2">
      <c r="A1" s="308" t="s">
        <v>75</v>
      </c>
      <c r="B1" s="309"/>
      <c r="C1" s="309"/>
      <c r="D1" s="309"/>
    </row>
    <row r="2" spans="1:4" x14ac:dyDescent="0.2">
      <c r="A2" s="312" t="s">
        <v>11</v>
      </c>
      <c r="B2" s="312" t="s">
        <v>12</v>
      </c>
      <c r="C2" s="381" t="s">
        <v>13</v>
      </c>
      <c r="D2" s="312" t="s">
        <v>14</v>
      </c>
    </row>
    <row r="3" spans="1:4" ht="63" customHeight="1" x14ac:dyDescent="0.2">
      <c r="A3" s="312">
        <v>1</v>
      </c>
      <c r="B3" s="313" t="s">
        <v>0</v>
      </c>
      <c r="C3" s="381"/>
      <c r="D3" s="314" t="s">
        <v>76</v>
      </c>
    </row>
    <row r="4" spans="1:4" x14ac:dyDescent="0.2">
      <c r="A4" s="382" t="s">
        <v>20</v>
      </c>
      <c r="B4" s="382"/>
      <c r="C4" s="382"/>
      <c r="D4" s="316" t="s">
        <v>77</v>
      </c>
    </row>
    <row r="5" spans="1:4" ht="25.5" hidden="1" x14ac:dyDescent="0.2">
      <c r="A5" s="317">
        <v>1</v>
      </c>
      <c r="B5" s="318" t="s">
        <v>26</v>
      </c>
      <c r="C5" s="317" t="s">
        <v>27</v>
      </c>
      <c r="D5" s="316"/>
    </row>
    <row r="6" spans="1:4" ht="25.5" hidden="1" x14ac:dyDescent="0.2">
      <c r="A6" s="317">
        <v>2</v>
      </c>
      <c r="B6" s="321" t="s">
        <v>28</v>
      </c>
      <c r="C6" s="317" t="s">
        <v>27</v>
      </c>
      <c r="D6" s="316"/>
    </row>
    <row r="7" spans="1:4" x14ac:dyDescent="0.2">
      <c r="A7" s="317">
        <v>3</v>
      </c>
      <c r="B7" s="318" t="s">
        <v>29</v>
      </c>
      <c r="C7" s="317" t="s">
        <v>27</v>
      </c>
      <c r="D7" s="334">
        <v>99</v>
      </c>
    </row>
    <row r="8" spans="1:4" hidden="1" x14ac:dyDescent="0.2">
      <c r="A8" s="317">
        <v>4</v>
      </c>
      <c r="B8" s="318" t="s">
        <v>30</v>
      </c>
      <c r="C8" s="317" t="s">
        <v>27</v>
      </c>
      <c r="D8" s="316"/>
    </row>
    <row r="9" spans="1:4" hidden="1" x14ac:dyDescent="0.2">
      <c r="A9" s="317">
        <v>5</v>
      </c>
      <c r="B9" s="318" t="s">
        <v>31</v>
      </c>
      <c r="C9" s="317" t="s">
        <v>27</v>
      </c>
      <c r="D9" s="316"/>
    </row>
    <row r="10" spans="1:4" hidden="1" x14ac:dyDescent="0.2">
      <c r="A10" s="317">
        <v>6</v>
      </c>
      <c r="B10" s="318" t="s">
        <v>32</v>
      </c>
      <c r="C10" s="317" t="s">
        <v>33</v>
      </c>
      <c r="D10" s="316"/>
    </row>
    <row r="11" spans="1:4" x14ac:dyDescent="0.2">
      <c r="A11" s="317">
        <v>7</v>
      </c>
      <c r="B11" s="318" t="s">
        <v>34</v>
      </c>
      <c r="C11" s="317" t="s">
        <v>33</v>
      </c>
      <c r="D11" s="329">
        <v>16</v>
      </c>
    </row>
    <row r="12" spans="1:4" x14ac:dyDescent="0.2">
      <c r="A12" s="323"/>
      <c r="B12" s="324"/>
      <c r="C12" s="317" t="s">
        <v>35</v>
      </c>
      <c r="D12" s="336">
        <f>+(D5*314)+(D6*314)+(D7*275)+(D8*312)+(D9*314)+(D10*55)+(D11*132)</f>
        <v>29337</v>
      </c>
    </row>
    <row r="13" spans="1:4" ht="51" x14ac:dyDescent="0.2">
      <c r="A13" s="323"/>
      <c r="B13" s="324"/>
      <c r="C13" s="317" t="s">
        <v>36</v>
      </c>
      <c r="D13" s="336">
        <f t="shared" ref="D13" si="0">+(D12*3)*1.3</f>
        <v>114414.3</v>
      </c>
    </row>
  </sheetData>
  <mergeCells count="2">
    <mergeCell ref="C2:C3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8978-15BD-4C96-8377-7E68AE324170}">
  <dimension ref="A1:D9"/>
  <sheetViews>
    <sheetView zoomScale="80" zoomScaleNormal="80" workbookViewId="0">
      <selection activeCell="D6" sqref="D6"/>
    </sheetView>
  </sheetViews>
  <sheetFormatPr defaultRowHeight="15" x14ac:dyDescent="0.25"/>
  <cols>
    <col min="1" max="1" width="6.28515625" customWidth="1"/>
    <col min="2" max="2" width="92" customWidth="1"/>
    <col min="3" max="3" width="27.5703125" customWidth="1"/>
    <col min="4" max="4" width="30.28515625" customWidth="1"/>
  </cols>
  <sheetData>
    <row r="1" spans="1:4" x14ac:dyDescent="0.25">
      <c r="A1" s="240" t="s">
        <v>75</v>
      </c>
    </row>
    <row r="2" spans="1:4" x14ac:dyDescent="0.25">
      <c r="A2" s="391">
        <v>6</v>
      </c>
      <c r="B2" s="391" t="s">
        <v>6</v>
      </c>
      <c r="C2" s="392" t="s">
        <v>13</v>
      </c>
      <c r="D2" s="245" t="s">
        <v>14</v>
      </c>
    </row>
    <row r="3" spans="1:4" ht="48.75" customHeight="1" x14ac:dyDescent="0.25">
      <c r="A3" s="391"/>
      <c r="B3" s="391"/>
      <c r="C3" s="392"/>
      <c r="D3" s="246"/>
    </row>
    <row r="4" spans="1:4" x14ac:dyDescent="0.25">
      <c r="A4" s="391" t="s">
        <v>20</v>
      </c>
      <c r="B4" s="391"/>
      <c r="C4" s="392"/>
      <c r="D4" s="247" t="s">
        <v>25</v>
      </c>
    </row>
    <row r="5" spans="1:4" x14ac:dyDescent="0.25">
      <c r="A5" s="154">
        <v>14</v>
      </c>
      <c r="B5" s="215" t="s">
        <v>57</v>
      </c>
      <c r="C5" s="154" t="s">
        <v>58</v>
      </c>
      <c r="D5" s="248"/>
    </row>
    <row r="6" spans="1:4" x14ac:dyDescent="0.25">
      <c r="A6" s="154">
        <v>15</v>
      </c>
      <c r="B6" s="215" t="s">
        <v>59</v>
      </c>
      <c r="C6" s="154" t="s">
        <v>58</v>
      </c>
      <c r="D6" s="249">
        <v>8800</v>
      </c>
    </row>
    <row r="7" spans="1:4" x14ac:dyDescent="0.25">
      <c r="A7" s="154">
        <v>16</v>
      </c>
      <c r="B7" s="215" t="s">
        <v>60</v>
      </c>
      <c r="C7" s="154" t="s">
        <v>58</v>
      </c>
      <c r="D7" s="248"/>
    </row>
    <row r="8" spans="1:4" ht="33.75" customHeight="1" x14ac:dyDescent="0.25">
      <c r="A8" s="148"/>
      <c r="B8" s="217"/>
      <c r="C8" s="154" t="s">
        <v>35</v>
      </c>
      <c r="D8" s="245">
        <f>+(D5*2.14)+(D6*1.36)+(D7*0.84)</f>
        <v>11968</v>
      </c>
    </row>
    <row r="9" spans="1:4" ht="59.25" customHeight="1" x14ac:dyDescent="0.25">
      <c r="A9" s="148"/>
      <c r="B9" s="217"/>
      <c r="C9" s="154" t="s">
        <v>36</v>
      </c>
      <c r="D9" s="245">
        <f>+D8*3*1.3</f>
        <v>46675.200000000004</v>
      </c>
    </row>
  </sheetData>
  <mergeCells count="4">
    <mergeCell ref="A2:A3"/>
    <mergeCell ref="B2:B3"/>
    <mergeCell ref="C2:C4"/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F5A5-D468-4620-A4D2-68D335B92D8A}">
  <sheetPr>
    <tabColor rgb="FFFFC000"/>
  </sheetPr>
  <dimension ref="A1:M52"/>
  <sheetViews>
    <sheetView topLeftCell="A52" zoomScale="80" zoomScaleNormal="80" workbookViewId="0">
      <selection activeCell="B19" sqref="B19"/>
    </sheetView>
  </sheetViews>
  <sheetFormatPr defaultColWidth="9.140625" defaultRowHeight="15" x14ac:dyDescent="0.25"/>
  <cols>
    <col min="1" max="1" width="6.42578125" style="252" customWidth="1"/>
    <col min="2" max="2" width="72.140625" style="252" customWidth="1"/>
    <col min="3" max="3" width="31.28515625" style="279" customWidth="1"/>
    <col min="4" max="6" width="17.5703125" style="252" customWidth="1"/>
    <col min="7" max="12" width="16.85546875" style="252" customWidth="1"/>
    <col min="13" max="13" width="9.140625" style="253"/>
    <col min="14" max="16384" width="9.140625" style="252"/>
  </cols>
  <sheetData>
    <row r="1" spans="1:13" x14ac:dyDescent="0.25">
      <c r="A1" s="250" t="s">
        <v>78</v>
      </c>
      <c r="B1" s="251"/>
      <c r="C1" s="251"/>
      <c r="D1" s="251"/>
      <c r="E1" s="251"/>
      <c r="F1" s="251"/>
      <c r="G1" s="301"/>
      <c r="H1" s="301"/>
      <c r="I1" s="301"/>
      <c r="J1" s="301"/>
      <c r="K1" s="301"/>
      <c r="L1" s="301"/>
    </row>
    <row r="2" spans="1:13" s="270" customFormat="1" ht="14.25" customHeight="1" x14ac:dyDescent="0.25">
      <c r="A2" s="255" t="s">
        <v>11</v>
      </c>
      <c r="B2" s="255" t="s">
        <v>12</v>
      </c>
      <c r="C2" s="389" t="s">
        <v>13</v>
      </c>
      <c r="D2" s="390" t="s">
        <v>14</v>
      </c>
      <c r="E2" s="390"/>
      <c r="F2" s="390"/>
      <c r="G2" s="390"/>
      <c r="H2" s="390"/>
      <c r="I2" s="390"/>
      <c r="J2" s="390"/>
      <c r="K2" s="390"/>
      <c r="L2" s="390"/>
      <c r="M2" s="395" t="s">
        <v>15</v>
      </c>
    </row>
    <row r="3" spans="1:13" s="270" customFormat="1" ht="53.25" customHeight="1" x14ac:dyDescent="0.25">
      <c r="A3" s="255">
        <v>1</v>
      </c>
      <c r="B3" s="256" t="s">
        <v>0</v>
      </c>
      <c r="C3" s="389"/>
      <c r="D3" s="287"/>
      <c r="E3" s="287"/>
      <c r="F3" s="287"/>
      <c r="G3" s="293"/>
      <c r="H3" s="258"/>
      <c r="I3" s="258"/>
      <c r="J3" s="258"/>
      <c r="K3" s="258"/>
      <c r="L3" s="258"/>
      <c r="M3" s="396"/>
    </row>
    <row r="4" spans="1:13" s="270" customFormat="1" ht="12.75" x14ac:dyDescent="0.25">
      <c r="A4" s="390" t="s">
        <v>20</v>
      </c>
      <c r="B4" s="390"/>
      <c r="C4" s="390"/>
      <c r="D4" s="260" t="s">
        <v>25</v>
      </c>
      <c r="E4" s="260" t="s">
        <v>25</v>
      </c>
      <c r="F4" s="260" t="s">
        <v>25</v>
      </c>
      <c r="G4" s="260" t="s">
        <v>25</v>
      </c>
      <c r="H4" s="260" t="s">
        <v>25</v>
      </c>
      <c r="I4" s="260" t="s">
        <v>25</v>
      </c>
      <c r="J4" s="260" t="s">
        <v>25</v>
      </c>
      <c r="K4" s="260" t="s">
        <v>25</v>
      </c>
      <c r="L4" s="260" t="s">
        <v>25</v>
      </c>
      <c r="M4" s="397"/>
    </row>
    <row r="5" spans="1:13" s="270" customFormat="1" ht="27.75" customHeight="1" x14ac:dyDescent="0.25">
      <c r="A5" s="261">
        <v>1</v>
      </c>
      <c r="B5" s="262" t="s">
        <v>26</v>
      </c>
      <c r="C5" s="261" t="s">
        <v>27</v>
      </c>
      <c r="D5" s="294"/>
      <c r="E5" s="295"/>
      <c r="F5" s="295"/>
      <c r="G5" s="258"/>
      <c r="H5" s="258"/>
      <c r="I5" s="258"/>
      <c r="J5" s="258"/>
      <c r="K5" s="258"/>
      <c r="L5" s="258"/>
      <c r="M5" s="264">
        <f>+SUM(D5:L5)</f>
        <v>0</v>
      </c>
    </row>
    <row r="6" spans="1:13" s="270" customFormat="1" ht="24" x14ac:dyDescent="0.25">
      <c r="A6" s="261">
        <v>2</v>
      </c>
      <c r="B6" s="265" t="s">
        <v>28</v>
      </c>
      <c r="C6" s="261" t="s">
        <v>27</v>
      </c>
      <c r="D6" s="295"/>
      <c r="E6" s="295"/>
      <c r="F6" s="295"/>
      <c r="G6" s="258"/>
      <c r="H6" s="258"/>
      <c r="I6" s="258"/>
      <c r="J6" s="258"/>
      <c r="K6" s="258"/>
      <c r="L6" s="258"/>
      <c r="M6" s="264">
        <f t="shared" ref="M6:M13" si="0">+SUM(D6:L6)</f>
        <v>0</v>
      </c>
    </row>
    <row r="7" spans="1:13" s="270" customFormat="1" ht="18" customHeight="1" x14ac:dyDescent="0.25">
      <c r="A7" s="261">
        <v>3</v>
      </c>
      <c r="B7" s="262" t="s">
        <v>29</v>
      </c>
      <c r="C7" s="261" t="s">
        <v>27</v>
      </c>
      <c r="D7" s="280"/>
      <c r="E7" s="280"/>
      <c r="F7" s="280"/>
      <c r="G7" s="258"/>
      <c r="H7" s="258"/>
      <c r="I7" s="258"/>
      <c r="J7" s="258"/>
      <c r="K7" s="258"/>
      <c r="L7" s="258"/>
      <c r="M7" s="264">
        <f t="shared" si="0"/>
        <v>0</v>
      </c>
    </row>
    <row r="8" spans="1:13" s="270" customFormat="1" ht="12.75" x14ac:dyDescent="0.25">
      <c r="A8" s="261">
        <v>4</v>
      </c>
      <c r="B8" s="262" t="s">
        <v>30</v>
      </c>
      <c r="C8" s="261" t="s">
        <v>27</v>
      </c>
      <c r="D8" s="280"/>
      <c r="E8" s="280"/>
      <c r="F8" s="280"/>
      <c r="G8" s="258"/>
      <c r="H8" s="258"/>
      <c r="I8" s="258"/>
      <c r="J8" s="258"/>
      <c r="K8" s="258"/>
      <c r="L8" s="258"/>
      <c r="M8" s="264">
        <f t="shared" si="0"/>
        <v>0</v>
      </c>
    </row>
    <row r="9" spans="1:13" s="270" customFormat="1" ht="12.75" x14ac:dyDescent="0.25">
      <c r="A9" s="261">
        <v>5</v>
      </c>
      <c r="B9" s="262" t="s">
        <v>31</v>
      </c>
      <c r="C9" s="261" t="s">
        <v>27</v>
      </c>
      <c r="D9" s="280"/>
      <c r="E9" s="280"/>
      <c r="F9" s="280"/>
      <c r="G9" s="258"/>
      <c r="H9" s="258"/>
      <c r="I9" s="258"/>
      <c r="J9" s="258"/>
      <c r="K9" s="258"/>
      <c r="L9" s="258"/>
      <c r="M9" s="264">
        <f t="shared" si="0"/>
        <v>0</v>
      </c>
    </row>
    <row r="10" spans="1:13" s="270" customFormat="1" ht="12.75" x14ac:dyDescent="0.25">
      <c r="A10" s="261">
        <v>6</v>
      </c>
      <c r="B10" s="262" t="s">
        <v>32</v>
      </c>
      <c r="C10" s="261" t="s">
        <v>33</v>
      </c>
      <c r="D10" s="280"/>
      <c r="E10" s="280"/>
      <c r="F10" s="280"/>
      <c r="G10" s="258"/>
      <c r="H10" s="258"/>
      <c r="I10" s="258"/>
      <c r="J10" s="258"/>
      <c r="K10" s="258"/>
      <c r="L10" s="258"/>
      <c r="M10" s="264">
        <f t="shared" si="0"/>
        <v>0</v>
      </c>
    </row>
    <row r="11" spans="1:13" s="270" customFormat="1" ht="12.75" x14ac:dyDescent="0.25">
      <c r="A11" s="261">
        <v>7</v>
      </c>
      <c r="B11" s="262" t="s">
        <v>34</v>
      </c>
      <c r="C11" s="261" t="s">
        <v>33</v>
      </c>
      <c r="D11" s="280"/>
      <c r="E11" s="280"/>
      <c r="F11" s="280"/>
      <c r="G11" s="258"/>
      <c r="H11" s="258"/>
      <c r="I11" s="258"/>
      <c r="J11" s="258"/>
      <c r="K11" s="258"/>
      <c r="L11" s="258"/>
      <c r="M11" s="264">
        <f t="shared" si="0"/>
        <v>0</v>
      </c>
    </row>
    <row r="12" spans="1:13" s="270" customFormat="1" ht="12.75" x14ac:dyDescent="0.25">
      <c r="A12" s="266"/>
      <c r="B12" s="267"/>
      <c r="C12" s="261" t="s">
        <v>35</v>
      </c>
      <c r="D12" s="268">
        <f t="shared" ref="D12:L12" si="1">+(D5*314)+(D6*314)+(D7*275)+(D8*312)+(D9*314)+(D10*55)+(D11*132)</f>
        <v>0</v>
      </c>
      <c r="E12" s="268">
        <f t="shared" si="1"/>
        <v>0</v>
      </c>
      <c r="F12" s="268">
        <f t="shared" si="1"/>
        <v>0</v>
      </c>
      <c r="G12" s="268">
        <f t="shared" si="1"/>
        <v>0</v>
      </c>
      <c r="H12" s="268">
        <f t="shared" si="1"/>
        <v>0</v>
      </c>
      <c r="I12" s="268">
        <f t="shared" si="1"/>
        <v>0</v>
      </c>
      <c r="J12" s="268">
        <f t="shared" si="1"/>
        <v>0</v>
      </c>
      <c r="K12" s="268">
        <f t="shared" si="1"/>
        <v>0</v>
      </c>
      <c r="L12" s="268">
        <f t="shared" si="1"/>
        <v>0</v>
      </c>
      <c r="M12" s="264">
        <f t="shared" si="0"/>
        <v>0</v>
      </c>
    </row>
    <row r="13" spans="1:13" s="270" customFormat="1" ht="48" x14ac:dyDescent="0.25">
      <c r="A13" s="266"/>
      <c r="B13" s="267"/>
      <c r="C13" s="261" t="s">
        <v>36</v>
      </c>
      <c r="D13" s="268">
        <f t="shared" ref="D13:L13" si="2">+(D12*3)*1.3</f>
        <v>0</v>
      </c>
      <c r="E13" s="268">
        <f t="shared" si="2"/>
        <v>0</v>
      </c>
      <c r="F13" s="268">
        <f t="shared" si="2"/>
        <v>0</v>
      </c>
      <c r="G13" s="268">
        <f t="shared" si="2"/>
        <v>0</v>
      </c>
      <c r="H13" s="268">
        <f t="shared" si="2"/>
        <v>0</v>
      </c>
      <c r="I13" s="268">
        <f t="shared" si="2"/>
        <v>0</v>
      </c>
      <c r="J13" s="268">
        <f t="shared" si="2"/>
        <v>0</v>
      </c>
      <c r="K13" s="268">
        <f t="shared" si="2"/>
        <v>0</v>
      </c>
      <c r="L13" s="268">
        <f t="shared" si="2"/>
        <v>0</v>
      </c>
      <c r="M13" s="264">
        <f t="shared" si="0"/>
        <v>0</v>
      </c>
    </row>
    <row r="14" spans="1:13" s="270" customFormat="1" ht="12.75" x14ac:dyDescent="0.25">
      <c r="A14" s="266"/>
      <c r="B14" s="267"/>
      <c r="C14" s="266"/>
      <c r="D14" s="269"/>
      <c r="E14" s="269"/>
      <c r="F14" s="269"/>
      <c r="M14" s="271"/>
    </row>
    <row r="15" spans="1:13" s="270" customFormat="1" ht="12.75" x14ac:dyDescent="0.25">
      <c r="A15" s="387" t="s">
        <v>37</v>
      </c>
      <c r="B15" s="387" t="s">
        <v>1</v>
      </c>
      <c r="C15" s="388" t="s">
        <v>13</v>
      </c>
      <c r="D15" s="398" t="s">
        <v>14</v>
      </c>
      <c r="E15" s="399"/>
      <c r="F15" s="399"/>
      <c r="G15" s="399"/>
      <c r="H15" s="399"/>
      <c r="I15" s="399"/>
      <c r="J15" s="399"/>
      <c r="K15" s="399"/>
      <c r="L15" s="400"/>
      <c r="M15" s="395" t="s">
        <v>15</v>
      </c>
    </row>
    <row r="16" spans="1:13" ht="47.25" customHeight="1" x14ac:dyDescent="0.25">
      <c r="A16" s="387"/>
      <c r="B16" s="387"/>
      <c r="C16" s="388"/>
      <c r="D16" s="273"/>
      <c r="E16" s="273"/>
      <c r="F16" s="273"/>
      <c r="G16" s="273"/>
      <c r="H16" s="273"/>
      <c r="I16" s="273"/>
      <c r="J16" s="273"/>
      <c r="K16" s="273"/>
      <c r="L16" s="273"/>
      <c r="M16" s="396"/>
    </row>
    <row r="17" spans="1:13" ht="14.25" customHeight="1" x14ac:dyDescent="0.25">
      <c r="A17" s="387" t="s">
        <v>20</v>
      </c>
      <c r="B17" s="387"/>
      <c r="C17" s="387"/>
      <c r="D17" s="273" t="s">
        <v>25</v>
      </c>
      <c r="E17" s="273" t="s">
        <v>25</v>
      </c>
      <c r="F17" s="273" t="s">
        <v>25</v>
      </c>
      <c r="G17" s="273" t="s">
        <v>25</v>
      </c>
      <c r="H17" s="273" t="s">
        <v>25</v>
      </c>
      <c r="I17" s="273" t="s">
        <v>25</v>
      </c>
      <c r="J17" s="273" t="s">
        <v>25</v>
      </c>
      <c r="K17" s="273" t="s">
        <v>25</v>
      </c>
      <c r="L17" s="273" t="s">
        <v>25</v>
      </c>
      <c r="M17" s="397"/>
    </row>
    <row r="18" spans="1:13" ht="30" customHeight="1" x14ac:dyDescent="0.25">
      <c r="A18" s="274">
        <v>8</v>
      </c>
      <c r="B18" s="275" t="s">
        <v>38</v>
      </c>
      <c r="C18" s="274" t="s">
        <v>27</v>
      </c>
      <c r="D18" s="274"/>
      <c r="E18" s="302"/>
      <c r="F18" s="302"/>
      <c r="G18" s="302"/>
      <c r="H18" s="302"/>
      <c r="I18" s="302"/>
      <c r="J18" s="302"/>
      <c r="K18" s="302"/>
      <c r="L18" s="302"/>
      <c r="M18" s="276">
        <f>+SUM(D18:L18)</f>
        <v>0</v>
      </c>
    </row>
    <row r="19" spans="1:13" ht="14.25" customHeight="1" x14ac:dyDescent="0.25">
      <c r="A19" s="277"/>
      <c r="B19" s="278"/>
      <c r="C19" s="261" t="s">
        <v>35</v>
      </c>
      <c r="D19" s="268">
        <f>+D18*116</f>
        <v>0</v>
      </c>
      <c r="E19" s="268">
        <f t="shared" ref="E19:L19" si="3">+E18*116</f>
        <v>0</v>
      </c>
      <c r="F19" s="268">
        <f t="shared" si="3"/>
        <v>0</v>
      </c>
      <c r="G19" s="268">
        <f t="shared" si="3"/>
        <v>0</v>
      </c>
      <c r="H19" s="268">
        <f t="shared" si="3"/>
        <v>0</v>
      </c>
      <c r="I19" s="268">
        <f t="shared" si="3"/>
        <v>0</v>
      </c>
      <c r="J19" s="268">
        <f t="shared" si="3"/>
        <v>0</v>
      </c>
      <c r="K19" s="268">
        <f t="shared" si="3"/>
        <v>0</v>
      </c>
      <c r="L19" s="268">
        <f t="shared" si="3"/>
        <v>0</v>
      </c>
      <c r="M19" s="276">
        <f t="shared" ref="M19:M20" si="4">+SUM(D19:L19)</f>
        <v>0</v>
      </c>
    </row>
    <row r="20" spans="1:13" ht="48" x14ac:dyDescent="0.25">
      <c r="A20" s="277"/>
      <c r="B20" s="278"/>
      <c r="C20" s="261" t="s">
        <v>36</v>
      </c>
      <c r="D20" s="268">
        <f>+(D19*3)*1.3</f>
        <v>0</v>
      </c>
      <c r="E20" s="268">
        <f t="shared" ref="E20:L20" si="5">+(E19*3)*1.3</f>
        <v>0</v>
      </c>
      <c r="F20" s="268">
        <f t="shared" si="5"/>
        <v>0</v>
      </c>
      <c r="G20" s="268">
        <f t="shared" si="5"/>
        <v>0</v>
      </c>
      <c r="H20" s="268">
        <f t="shared" si="5"/>
        <v>0</v>
      </c>
      <c r="I20" s="268">
        <f t="shared" si="5"/>
        <v>0</v>
      </c>
      <c r="J20" s="268">
        <f t="shared" si="5"/>
        <v>0</v>
      </c>
      <c r="K20" s="268">
        <f t="shared" si="5"/>
        <v>0</v>
      </c>
      <c r="L20" s="268">
        <f t="shared" si="5"/>
        <v>0</v>
      </c>
      <c r="M20" s="276">
        <f t="shared" si="4"/>
        <v>0</v>
      </c>
    </row>
    <row r="22" spans="1:13" ht="14.25" customHeight="1" x14ac:dyDescent="0.25">
      <c r="A22" s="387" t="s">
        <v>39</v>
      </c>
      <c r="B22" s="387" t="s">
        <v>2</v>
      </c>
      <c r="C22" s="388" t="s">
        <v>13</v>
      </c>
      <c r="D22" s="398" t="s">
        <v>14</v>
      </c>
      <c r="E22" s="399"/>
      <c r="F22" s="399"/>
      <c r="G22" s="399"/>
      <c r="H22" s="399"/>
      <c r="I22" s="399"/>
      <c r="J22" s="399"/>
      <c r="K22" s="399"/>
      <c r="L22" s="400"/>
      <c r="M22" s="395" t="s">
        <v>15</v>
      </c>
    </row>
    <row r="23" spans="1:13" ht="42" customHeight="1" x14ac:dyDescent="0.25">
      <c r="A23" s="387"/>
      <c r="B23" s="387"/>
      <c r="C23" s="388"/>
      <c r="D23" s="273"/>
      <c r="E23" s="273"/>
      <c r="F23" s="273"/>
      <c r="G23" s="273"/>
      <c r="H23" s="273"/>
      <c r="I23" s="273"/>
      <c r="J23" s="273"/>
      <c r="K23" s="273"/>
      <c r="L23" s="273"/>
      <c r="M23" s="396"/>
    </row>
    <row r="24" spans="1:13" ht="14.25" customHeight="1" x14ac:dyDescent="0.25">
      <c r="A24" s="387" t="s">
        <v>20</v>
      </c>
      <c r="B24" s="387"/>
      <c r="C24" s="387"/>
      <c r="D24" s="273" t="s">
        <v>25</v>
      </c>
      <c r="E24" s="273" t="s">
        <v>25</v>
      </c>
      <c r="F24" s="273" t="s">
        <v>25</v>
      </c>
      <c r="G24" s="273" t="s">
        <v>25</v>
      </c>
      <c r="H24" s="273" t="s">
        <v>25</v>
      </c>
      <c r="I24" s="273" t="s">
        <v>25</v>
      </c>
      <c r="J24" s="273" t="s">
        <v>25</v>
      </c>
      <c r="K24" s="273" t="s">
        <v>25</v>
      </c>
      <c r="L24" s="273" t="s">
        <v>25</v>
      </c>
      <c r="M24" s="397"/>
    </row>
    <row r="25" spans="1:13" ht="14.25" customHeight="1" x14ac:dyDescent="0.25">
      <c r="A25" s="274">
        <v>9</v>
      </c>
      <c r="B25" s="275" t="s">
        <v>46</v>
      </c>
      <c r="C25" s="274" t="s">
        <v>47</v>
      </c>
      <c r="D25" s="281"/>
      <c r="E25" s="281"/>
      <c r="F25" s="281"/>
      <c r="G25" s="281"/>
      <c r="H25" s="281"/>
      <c r="I25" s="281"/>
      <c r="J25" s="281"/>
      <c r="K25" s="281"/>
      <c r="L25" s="280"/>
      <c r="M25" s="282">
        <f>+SUM(D25:L25)</f>
        <v>0</v>
      </c>
    </row>
    <row r="26" spans="1:13" ht="14.25" customHeight="1" x14ac:dyDescent="0.25">
      <c r="A26" s="274">
        <v>10</v>
      </c>
      <c r="B26" s="275" t="s">
        <v>48</v>
      </c>
      <c r="C26" s="274" t="s">
        <v>47</v>
      </c>
      <c r="D26" s="281"/>
      <c r="E26" s="281"/>
      <c r="F26" s="281"/>
      <c r="G26" s="281"/>
      <c r="H26" s="281"/>
      <c r="I26" s="281"/>
      <c r="J26" s="281"/>
      <c r="K26" s="281"/>
      <c r="L26" s="280"/>
      <c r="M26" s="282">
        <f t="shared" ref="M26:M29" si="6">+SUM(D26:L26)</f>
        <v>0</v>
      </c>
    </row>
    <row r="27" spans="1:13" ht="14.25" customHeight="1" x14ac:dyDescent="0.25">
      <c r="A27" s="274">
        <v>11</v>
      </c>
      <c r="B27" s="283" t="s">
        <v>49</v>
      </c>
      <c r="C27" s="274" t="s">
        <v>47</v>
      </c>
      <c r="D27" s="281"/>
      <c r="E27" s="281"/>
      <c r="F27" s="281"/>
      <c r="G27" s="281"/>
      <c r="H27" s="281"/>
      <c r="I27" s="281"/>
      <c r="J27" s="281"/>
      <c r="K27" s="281"/>
      <c r="L27" s="280"/>
      <c r="M27" s="282">
        <f t="shared" si="6"/>
        <v>0</v>
      </c>
    </row>
    <row r="28" spans="1:13" ht="14.25" customHeight="1" x14ac:dyDescent="0.25">
      <c r="A28" s="277"/>
      <c r="B28" s="278"/>
      <c r="C28" s="261" t="s">
        <v>35</v>
      </c>
      <c r="D28" s="268">
        <f>+(D25*186)+(D26*28)+(D27*407)</f>
        <v>0</v>
      </c>
      <c r="E28" s="268">
        <f t="shared" ref="E28:L28" si="7">+(E25*186)+(E26*28)+(E27*407)</f>
        <v>0</v>
      </c>
      <c r="F28" s="268">
        <f t="shared" si="7"/>
        <v>0</v>
      </c>
      <c r="G28" s="268">
        <f t="shared" si="7"/>
        <v>0</v>
      </c>
      <c r="H28" s="268">
        <f t="shared" si="7"/>
        <v>0</v>
      </c>
      <c r="I28" s="268">
        <f t="shared" si="7"/>
        <v>0</v>
      </c>
      <c r="J28" s="268">
        <f t="shared" si="7"/>
        <v>0</v>
      </c>
      <c r="K28" s="268">
        <f t="shared" si="7"/>
        <v>0</v>
      </c>
      <c r="L28" s="268">
        <f t="shared" si="7"/>
        <v>0</v>
      </c>
      <c r="M28" s="282">
        <f t="shared" si="6"/>
        <v>0</v>
      </c>
    </row>
    <row r="29" spans="1:13" ht="53.25" customHeight="1" x14ac:dyDescent="0.25">
      <c r="A29" s="277"/>
      <c r="B29" s="278"/>
      <c r="C29" s="261" t="s">
        <v>36</v>
      </c>
      <c r="D29" s="268">
        <f>+(D28*3)*1.3</f>
        <v>0</v>
      </c>
      <c r="E29" s="268">
        <f t="shared" ref="E29:L29" si="8">+(E28*3)*1.3</f>
        <v>0</v>
      </c>
      <c r="F29" s="268">
        <f t="shared" si="8"/>
        <v>0</v>
      </c>
      <c r="G29" s="268">
        <f t="shared" si="8"/>
        <v>0</v>
      </c>
      <c r="H29" s="268">
        <f t="shared" si="8"/>
        <v>0</v>
      </c>
      <c r="I29" s="268">
        <f t="shared" si="8"/>
        <v>0</v>
      </c>
      <c r="J29" s="268">
        <f t="shared" si="8"/>
        <v>0</v>
      </c>
      <c r="K29" s="268">
        <f t="shared" si="8"/>
        <v>0</v>
      </c>
      <c r="L29" s="268">
        <f t="shared" si="8"/>
        <v>0</v>
      </c>
      <c r="M29" s="282">
        <f t="shared" si="6"/>
        <v>0</v>
      </c>
    </row>
    <row r="31" spans="1:13" ht="14.25" customHeight="1" x14ac:dyDescent="0.25">
      <c r="A31" s="387" t="s">
        <v>50</v>
      </c>
      <c r="B31" s="387" t="s">
        <v>3</v>
      </c>
      <c r="C31" s="388" t="s">
        <v>13</v>
      </c>
      <c r="D31" s="387" t="s">
        <v>14</v>
      </c>
      <c r="E31" s="387"/>
      <c r="F31" s="387"/>
      <c r="G31" s="387"/>
      <c r="H31" s="387"/>
      <c r="I31" s="387"/>
      <c r="J31" s="387"/>
      <c r="K31" s="387"/>
      <c r="L31" s="387"/>
      <c r="M31" s="395" t="s">
        <v>15</v>
      </c>
    </row>
    <row r="32" spans="1:13" ht="34.5" customHeight="1" x14ac:dyDescent="0.25">
      <c r="A32" s="387"/>
      <c r="B32" s="387"/>
      <c r="C32" s="388"/>
      <c r="D32" s="287"/>
      <c r="E32" s="302"/>
      <c r="F32" s="302"/>
      <c r="G32" s="302"/>
      <c r="H32" s="302"/>
      <c r="I32" s="302"/>
      <c r="J32" s="302"/>
      <c r="K32" s="302"/>
      <c r="L32" s="302"/>
      <c r="M32" s="396"/>
    </row>
    <row r="33" spans="1:13" ht="14.25" customHeight="1" x14ac:dyDescent="0.25">
      <c r="A33" s="387" t="s">
        <v>20</v>
      </c>
      <c r="B33" s="387"/>
      <c r="C33" s="387"/>
      <c r="D33" s="273" t="s">
        <v>25</v>
      </c>
      <c r="E33" s="273" t="s">
        <v>25</v>
      </c>
      <c r="F33" s="273" t="s">
        <v>25</v>
      </c>
      <c r="G33" s="273" t="s">
        <v>25</v>
      </c>
      <c r="H33" s="273" t="s">
        <v>25</v>
      </c>
      <c r="I33" s="273" t="s">
        <v>25</v>
      </c>
      <c r="J33" s="273" t="s">
        <v>25</v>
      </c>
      <c r="K33" s="273" t="s">
        <v>25</v>
      </c>
      <c r="L33" s="273" t="s">
        <v>25</v>
      </c>
      <c r="M33" s="397"/>
    </row>
    <row r="34" spans="1:13" ht="14.25" customHeight="1" x14ac:dyDescent="0.25">
      <c r="A34" s="274">
        <v>12</v>
      </c>
      <c r="B34" s="275" t="s">
        <v>53</v>
      </c>
      <c r="C34" s="274" t="s">
        <v>54</v>
      </c>
      <c r="D34" s="280"/>
      <c r="E34" s="302"/>
      <c r="F34" s="302"/>
      <c r="G34" s="302"/>
      <c r="H34" s="302"/>
      <c r="I34" s="302"/>
      <c r="J34" s="302"/>
      <c r="K34" s="302"/>
      <c r="L34" s="302"/>
      <c r="M34" s="282">
        <f>+SUM(D34:L34)</f>
        <v>0</v>
      </c>
    </row>
    <row r="35" spans="1:13" ht="14.25" customHeight="1" x14ac:dyDescent="0.25">
      <c r="A35" s="277"/>
      <c r="B35" s="286"/>
      <c r="C35" s="261" t="s">
        <v>35</v>
      </c>
      <c r="D35" s="268">
        <f>+D34*1.93</f>
        <v>0</v>
      </c>
      <c r="E35" s="268">
        <f t="shared" ref="E35:L35" si="9">+E34*1.93</f>
        <v>0</v>
      </c>
      <c r="F35" s="268">
        <f t="shared" si="9"/>
        <v>0</v>
      </c>
      <c r="G35" s="268">
        <f t="shared" si="9"/>
        <v>0</v>
      </c>
      <c r="H35" s="268">
        <f t="shared" si="9"/>
        <v>0</v>
      </c>
      <c r="I35" s="268">
        <f t="shared" si="9"/>
        <v>0</v>
      </c>
      <c r="J35" s="268">
        <f t="shared" si="9"/>
        <v>0</v>
      </c>
      <c r="K35" s="268">
        <f t="shared" si="9"/>
        <v>0</v>
      </c>
      <c r="L35" s="268">
        <f t="shared" si="9"/>
        <v>0</v>
      </c>
      <c r="M35" s="282">
        <f t="shared" ref="M35:M36" si="10">+SUM(D35:L35)</f>
        <v>0</v>
      </c>
    </row>
    <row r="36" spans="1:13" ht="54" customHeight="1" x14ac:dyDescent="0.25">
      <c r="A36" s="277"/>
      <c r="B36" s="286"/>
      <c r="C36" s="261" t="s">
        <v>36</v>
      </c>
      <c r="D36" s="268">
        <f>+(D35*3)*1.3</f>
        <v>0</v>
      </c>
      <c r="E36" s="268">
        <f t="shared" ref="E36:L36" si="11">+(E35*3)*1.3</f>
        <v>0</v>
      </c>
      <c r="F36" s="268">
        <f t="shared" si="11"/>
        <v>0</v>
      </c>
      <c r="G36" s="268">
        <f t="shared" si="11"/>
        <v>0</v>
      </c>
      <c r="H36" s="268">
        <f t="shared" si="11"/>
        <v>0</v>
      </c>
      <c r="I36" s="268">
        <f t="shared" si="11"/>
        <v>0</v>
      </c>
      <c r="J36" s="268">
        <f t="shared" si="11"/>
        <v>0</v>
      </c>
      <c r="K36" s="268">
        <f t="shared" si="11"/>
        <v>0</v>
      </c>
      <c r="L36" s="268">
        <f t="shared" si="11"/>
        <v>0</v>
      </c>
      <c r="M36" s="282">
        <f t="shared" si="10"/>
        <v>0</v>
      </c>
    </row>
    <row r="38" spans="1:13" ht="14.25" customHeight="1" x14ac:dyDescent="0.25">
      <c r="A38" s="387" t="s">
        <v>55</v>
      </c>
      <c r="B38" s="387" t="s">
        <v>56</v>
      </c>
      <c r="C38" s="393" t="s">
        <v>13</v>
      </c>
      <c r="D38" s="398" t="s">
        <v>14</v>
      </c>
      <c r="E38" s="399"/>
      <c r="F38" s="399"/>
      <c r="G38" s="399"/>
      <c r="H38" s="399"/>
      <c r="I38" s="399"/>
      <c r="J38" s="399"/>
      <c r="K38" s="399"/>
      <c r="L38" s="400"/>
      <c r="M38" s="395" t="s">
        <v>15</v>
      </c>
    </row>
    <row r="39" spans="1:13" ht="33.75" customHeight="1" x14ac:dyDescent="0.25">
      <c r="A39" s="387"/>
      <c r="B39" s="387"/>
      <c r="C39" s="394"/>
      <c r="D39" s="287"/>
      <c r="E39" s="287"/>
      <c r="F39" s="287"/>
      <c r="G39" s="287"/>
      <c r="H39" s="287"/>
      <c r="I39" s="287"/>
      <c r="J39" s="302"/>
      <c r="K39" s="302"/>
      <c r="L39" s="302"/>
      <c r="M39" s="396"/>
    </row>
    <row r="40" spans="1:13" x14ac:dyDescent="0.25">
      <c r="A40" s="398" t="s">
        <v>20</v>
      </c>
      <c r="B40" s="399"/>
      <c r="C40" s="400"/>
      <c r="D40" s="273" t="s">
        <v>25</v>
      </c>
      <c r="E40" s="273" t="s">
        <v>25</v>
      </c>
      <c r="F40" s="273" t="s">
        <v>25</v>
      </c>
      <c r="G40" s="273" t="s">
        <v>25</v>
      </c>
      <c r="H40" s="273" t="s">
        <v>25</v>
      </c>
      <c r="I40" s="273" t="s">
        <v>25</v>
      </c>
      <c r="J40" s="273" t="s">
        <v>25</v>
      </c>
      <c r="K40" s="273" t="s">
        <v>25</v>
      </c>
      <c r="L40" s="273" t="s">
        <v>25</v>
      </c>
      <c r="M40" s="397"/>
    </row>
    <row r="41" spans="1:13" ht="14.25" customHeight="1" x14ac:dyDescent="0.25">
      <c r="A41" s="274">
        <v>13</v>
      </c>
      <c r="B41" s="283" t="s">
        <v>5</v>
      </c>
      <c r="C41" s="274" t="s">
        <v>33</v>
      </c>
      <c r="D41" s="281"/>
      <c r="E41" s="281"/>
      <c r="F41" s="281"/>
      <c r="G41" s="281"/>
      <c r="H41" s="281"/>
      <c r="I41" s="281"/>
      <c r="J41" s="302"/>
      <c r="K41" s="302"/>
      <c r="L41" s="302"/>
      <c r="M41" s="282">
        <f>+SUM(D41:L41)</f>
        <v>0</v>
      </c>
    </row>
    <row r="42" spans="1:13" ht="14.25" customHeight="1" x14ac:dyDescent="0.25">
      <c r="A42" s="277"/>
      <c r="B42" s="286"/>
      <c r="C42" s="274" t="s">
        <v>35</v>
      </c>
      <c r="D42" s="260">
        <f>+D41*1.57</f>
        <v>0</v>
      </c>
      <c r="E42" s="260">
        <f t="shared" ref="E42:I42" si="12">+E41*1.57</f>
        <v>0</v>
      </c>
      <c r="F42" s="260">
        <f t="shared" si="12"/>
        <v>0</v>
      </c>
      <c r="G42" s="260">
        <f t="shared" si="12"/>
        <v>0</v>
      </c>
      <c r="H42" s="260">
        <f t="shared" si="12"/>
        <v>0</v>
      </c>
      <c r="I42" s="260">
        <f t="shared" si="12"/>
        <v>0</v>
      </c>
      <c r="J42" s="302"/>
      <c r="K42" s="302"/>
      <c r="L42" s="302"/>
      <c r="M42" s="282">
        <f t="shared" ref="M42:M43" si="13">+SUM(D42:L42)</f>
        <v>0</v>
      </c>
    </row>
    <row r="43" spans="1:13" ht="51" customHeight="1" x14ac:dyDescent="0.25">
      <c r="A43" s="277"/>
      <c r="B43" s="286"/>
      <c r="C43" s="274" t="s">
        <v>36</v>
      </c>
      <c r="D43" s="260">
        <f>+(D42*3)*1.3</f>
        <v>0</v>
      </c>
      <c r="E43" s="260">
        <f t="shared" ref="E43:I43" si="14">+(E42*3)*1.3</f>
        <v>0</v>
      </c>
      <c r="F43" s="260">
        <f t="shared" si="14"/>
        <v>0</v>
      </c>
      <c r="G43" s="260">
        <f t="shared" si="14"/>
        <v>0</v>
      </c>
      <c r="H43" s="260">
        <f t="shared" si="14"/>
        <v>0</v>
      </c>
      <c r="I43" s="260">
        <f t="shared" si="14"/>
        <v>0</v>
      </c>
      <c r="J43" s="302"/>
      <c r="K43" s="302"/>
      <c r="L43" s="302"/>
      <c r="M43" s="282">
        <f t="shared" si="13"/>
        <v>0</v>
      </c>
    </row>
    <row r="45" spans="1:13" ht="14.25" customHeight="1" x14ac:dyDescent="0.25">
      <c r="A45" s="387">
        <v>6</v>
      </c>
      <c r="B45" s="387" t="s">
        <v>6</v>
      </c>
      <c r="C45" s="393" t="s">
        <v>13</v>
      </c>
      <c r="D45" s="387" t="s">
        <v>14</v>
      </c>
      <c r="E45" s="387"/>
      <c r="F45" s="387"/>
      <c r="G45" s="387"/>
      <c r="H45" s="387"/>
      <c r="I45" s="387"/>
      <c r="J45" s="387"/>
      <c r="K45" s="387"/>
      <c r="L45" s="387"/>
      <c r="M45" s="395" t="s">
        <v>15</v>
      </c>
    </row>
    <row r="46" spans="1:13" ht="42" customHeight="1" x14ac:dyDescent="0.25">
      <c r="A46" s="387"/>
      <c r="B46" s="387"/>
      <c r="C46" s="394"/>
      <c r="D46" s="287"/>
      <c r="E46" s="302"/>
      <c r="F46" s="302"/>
      <c r="G46" s="302"/>
      <c r="H46" s="302"/>
      <c r="I46" s="302"/>
      <c r="J46" s="302"/>
      <c r="K46" s="302"/>
      <c r="L46" s="302"/>
      <c r="M46" s="396"/>
    </row>
    <row r="47" spans="1:13" ht="14.25" customHeight="1" x14ac:dyDescent="0.25">
      <c r="A47" s="398" t="s">
        <v>20</v>
      </c>
      <c r="B47" s="399"/>
      <c r="C47" s="400"/>
      <c r="D47" s="273" t="s">
        <v>25</v>
      </c>
      <c r="E47" s="273" t="s">
        <v>25</v>
      </c>
      <c r="F47" s="273" t="s">
        <v>25</v>
      </c>
      <c r="G47" s="273" t="s">
        <v>25</v>
      </c>
      <c r="H47" s="273" t="s">
        <v>25</v>
      </c>
      <c r="I47" s="273" t="s">
        <v>25</v>
      </c>
      <c r="J47" s="273" t="s">
        <v>25</v>
      </c>
      <c r="K47" s="273" t="s">
        <v>25</v>
      </c>
      <c r="L47" s="273" t="s">
        <v>25</v>
      </c>
      <c r="M47" s="397"/>
    </row>
    <row r="48" spans="1:13" ht="24.75" customHeight="1" x14ac:dyDescent="0.25">
      <c r="A48" s="274">
        <v>14</v>
      </c>
      <c r="B48" s="288" t="s">
        <v>57</v>
      </c>
      <c r="C48" s="274" t="s">
        <v>58</v>
      </c>
      <c r="D48" s="289"/>
      <c r="E48" s="302"/>
      <c r="F48" s="302"/>
      <c r="G48" s="302"/>
      <c r="H48" s="302"/>
      <c r="I48" s="302"/>
      <c r="J48" s="302"/>
      <c r="K48" s="302"/>
      <c r="L48" s="302"/>
      <c r="M48" s="290">
        <f>+SUM(D48:L48)</f>
        <v>0</v>
      </c>
    </row>
    <row r="49" spans="1:13" ht="24.75" customHeight="1" x14ac:dyDescent="0.25">
      <c r="A49" s="274">
        <v>15</v>
      </c>
      <c r="B49" s="288" t="s">
        <v>59</v>
      </c>
      <c r="C49" s="274" t="s">
        <v>58</v>
      </c>
      <c r="D49" s="291"/>
      <c r="E49" s="302"/>
      <c r="F49" s="302"/>
      <c r="G49" s="302"/>
      <c r="H49" s="302"/>
      <c r="I49" s="302"/>
      <c r="J49" s="302"/>
      <c r="K49" s="302"/>
      <c r="L49" s="302"/>
      <c r="M49" s="290">
        <f t="shared" ref="M49:M52" si="15">+SUM(D49:L49)</f>
        <v>0</v>
      </c>
    </row>
    <row r="50" spans="1:13" ht="24.75" customHeight="1" x14ac:dyDescent="0.25">
      <c r="A50" s="274">
        <v>16</v>
      </c>
      <c r="B50" s="288" t="s">
        <v>60</v>
      </c>
      <c r="C50" s="274" t="s">
        <v>58</v>
      </c>
      <c r="D50" s="289"/>
      <c r="E50" s="302"/>
      <c r="F50" s="302"/>
      <c r="G50" s="302"/>
      <c r="H50" s="302"/>
      <c r="I50" s="302"/>
      <c r="J50" s="302"/>
      <c r="K50" s="302"/>
      <c r="L50" s="302"/>
      <c r="M50" s="290">
        <f t="shared" si="15"/>
        <v>0</v>
      </c>
    </row>
    <row r="51" spans="1:13" ht="14.25" customHeight="1" x14ac:dyDescent="0.25">
      <c r="A51" s="277"/>
      <c r="B51" s="286"/>
      <c r="C51" s="274" t="s">
        <v>35</v>
      </c>
      <c r="D51" s="260">
        <f>(D48*2.14)+(D49*1.36)+(D50*0.84)</f>
        <v>0</v>
      </c>
      <c r="E51" s="260">
        <f t="shared" ref="E51:L51" si="16">(E48*2.14)+(E49*1.36)+(E50*0.84)</f>
        <v>0</v>
      </c>
      <c r="F51" s="260">
        <f t="shared" si="16"/>
        <v>0</v>
      </c>
      <c r="G51" s="260">
        <f t="shared" si="16"/>
        <v>0</v>
      </c>
      <c r="H51" s="260">
        <f t="shared" si="16"/>
        <v>0</v>
      </c>
      <c r="I51" s="260">
        <f t="shared" si="16"/>
        <v>0</v>
      </c>
      <c r="J51" s="260">
        <f t="shared" si="16"/>
        <v>0</v>
      </c>
      <c r="K51" s="260">
        <f t="shared" si="16"/>
        <v>0</v>
      </c>
      <c r="L51" s="260">
        <f t="shared" si="16"/>
        <v>0</v>
      </c>
      <c r="M51" s="290">
        <f t="shared" si="15"/>
        <v>0</v>
      </c>
    </row>
    <row r="52" spans="1:13" ht="51.75" customHeight="1" x14ac:dyDescent="0.25">
      <c r="A52" s="277"/>
      <c r="B52" s="286"/>
      <c r="C52" s="274" t="s">
        <v>36</v>
      </c>
      <c r="D52" s="260">
        <f>+(D51*3)*1.3</f>
        <v>0</v>
      </c>
      <c r="E52" s="260">
        <f t="shared" ref="E52:L52" si="17">+(E51*3)*1.3</f>
        <v>0</v>
      </c>
      <c r="F52" s="260">
        <f t="shared" si="17"/>
        <v>0</v>
      </c>
      <c r="G52" s="260">
        <f t="shared" si="17"/>
        <v>0</v>
      </c>
      <c r="H52" s="260">
        <f t="shared" si="17"/>
        <v>0</v>
      </c>
      <c r="I52" s="260">
        <f t="shared" si="17"/>
        <v>0</v>
      </c>
      <c r="J52" s="260">
        <f t="shared" si="17"/>
        <v>0</v>
      </c>
      <c r="K52" s="260">
        <f t="shared" si="17"/>
        <v>0</v>
      </c>
      <c r="L52" s="260">
        <f t="shared" si="17"/>
        <v>0</v>
      </c>
      <c r="M52" s="290">
        <f t="shared" si="15"/>
        <v>0</v>
      </c>
    </row>
  </sheetData>
  <mergeCells count="34">
    <mergeCell ref="C2:C3"/>
    <mergeCell ref="D2:L2"/>
    <mergeCell ref="M2:M4"/>
    <mergeCell ref="A4:C4"/>
    <mergeCell ref="A15:A16"/>
    <mergeCell ref="B15:B16"/>
    <mergeCell ref="C15:C16"/>
    <mergeCell ref="D15:L15"/>
    <mergeCell ref="M15:M17"/>
    <mergeCell ref="A17:C17"/>
    <mergeCell ref="A22:A23"/>
    <mergeCell ref="B22:B23"/>
    <mergeCell ref="C22:C23"/>
    <mergeCell ref="D22:L22"/>
    <mergeCell ref="M22:M24"/>
    <mergeCell ref="A24:C24"/>
    <mergeCell ref="A31:A32"/>
    <mergeCell ref="B31:B32"/>
    <mergeCell ref="C31:C32"/>
    <mergeCell ref="D31:L31"/>
    <mergeCell ref="M31:M33"/>
    <mergeCell ref="A33:C33"/>
    <mergeCell ref="A38:A39"/>
    <mergeCell ref="B38:B39"/>
    <mergeCell ref="C38:C39"/>
    <mergeCell ref="D38:L38"/>
    <mergeCell ref="M38:M40"/>
    <mergeCell ref="A40:C40"/>
    <mergeCell ref="A45:A46"/>
    <mergeCell ref="B45:B46"/>
    <mergeCell ref="C45:C46"/>
    <mergeCell ref="D45:L45"/>
    <mergeCell ref="M45:M47"/>
    <mergeCell ref="A47:C4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7"/>
  <sheetViews>
    <sheetView zoomScale="80" zoomScaleNormal="80" workbookViewId="0">
      <selection activeCell="E13" sqref="E13"/>
    </sheetView>
  </sheetViews>
  <sheetFormatPr defaultColWidth="8.85546875" defaultRowHeight="12.75" x14ac:dyDescent="0.2"/>
  <cols>
    <col min="1" max="1" width="8.140625" style="311" customWidth="1"/>
    <col min="2" max="2" width="79.140625" style="311" customWidth="1"/>
    <col min="3" max="3" width="33.42578125" style="311" customWidth="1"/>
    <col min="4" max="4" width="24.85546875" style="311" customWidth="1"/>
    <col min="5" max="16384" width="8.85546875" style="311"/>
  </cols>
  <sheetData>
    <row r="1" spans="1:4" x14ac:dyDescent="0.2">
      <c r="A1" s="308" t="s">
        <v>79</v>
      </c>
      <c r="B1" s="309"/>
      <c r="C1" s="309"/>
      <c r="D1" s="309"/>
    </row>
    <row r="2" spans="1:4" ht="25.5" x14ac:dyDescent="0.2">
      <c r="A2" s="380" t="s">
        <v>50</v>
      </c>
      <c r="B2" s="380" t="s">
        <v>3</v>
      </c>
      <c r="C2" s="383" t="s">
        <v>13</v>
      </c>
      <c r="D2" s="316" t="s">
        <v>14</v>
      </c>
    </row>
    <row r="3" spans="1:4" ht="50.45" customHeight="1" x14ac:dyDescent="0.2">
      <c r="A3" s="380"/>
      <c r="B3" s="380"/>
      <c r="C3" s="383"/>
      <c r="D3" s="314" t="s">
        <v>80</v>
      </c>
    </row>
    <row r="4" spans="1:4" x14ac:dyDescent="0.2">
      <c r="A4" s="380" t="s">
        <v>20</v>
      </c>
      <c r="B4" s="380"/>
      <c r="C4" s="380"/>
      <c r="D4" s="316" t="s">
        <v>81</v>
      </c>
    </row>
    <row r="5" spans="1:4" x14ac:dyDescent="0.2">
      <c r="A5" s="329">
        <v>12</v>
      </c>
      <c r="B5" s="377" t="s">
        <v>53</v>
      </c>
      <c r="C5" s="329" t="s">
        <v>54</v>
      </c>
      <c r="D5" s="322">
        <v>5000</v>
      </c>
    </row>
    <row r="6" spans="1:4" x14ac:dyDescent="0.2">
      <c r="A6" s="331"/>
      <c r="B6" s="337"/>
      <c r="C6" s="317" t="s">
        <v>35</v>
      </c>
      <c r="D6" s="336">
        <f>+D5*1.93</f>
        <v>9650</v>
      </c>
    </row>
    <row r="7" spans="1:4" ht="51" x14ac:dyDescent="0.2">
      <c r="A7" s="331"/>
      <c r="B7" s="337"/>
      <c r="C7" s="317" t="s">
        <v>36</v>
      </c>
      <c r="D7" s="336">
        <f>+(D6*3)*1.3</f>
        <v>37635</v>
      </c>
    </row>
  </sheetData>
  <mergeCells count="4">
    <mergeCell ref="A2:A3"/>
    <mergeCell ref="B2:B3"/>
    <mergeCell ref="C2:C3"/>
    <mergeCell ref="A4:C4"/>
  </mergeCells>
  <phoneticPr fontId="39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A8CB-FA42-4AA8-8ABF-D74A76F05FD8}">
  <dimension ref="A1:D7"/>
  <sheetViews>
    <sheetView zoomScaleNormal="100" workbookViewId="0">
      <selection activeCell="G13" sqref="G13"/>
    </sheetView>
  </sheetViews>
  <sheetFormatPr defaultColWidth="9.140625" defaultRowHeight="12.75" x14ac:dyDescent="0.2"/>
  <cols>
    <col min="1" max="1" width="6.42578125" style="341" customWidth="1"/>
    <col min="2" max="2" width="72.140625" style="341" customWidth="1"/>
    <col min="3" max="3" width="31.28515625" style="342" customWidth="1"/>
    <col min="4" max="4" width="23.140625" style="341" customWidth="1"/>
    <col min="5" max="5" width="9.140625" style="341" customWidth="1"/>
    <col min="6" max="16384" width="9.140625" style="341"/>
  </cols>
  <sheetData>
    <row r="1" spans="1:4" x14ac:dyDescent="0.2">
      <c r="A1" s="308" t="s">
        <v>82</v>
      </c>
      <c r="B1" s="309"/>
      <c r="C1" s="309"/>
      <c r="D1" s="309"/>
    </row>
    <row r="2" spans="1:4" ht="25.5" x14ac:dyDescent="0.2">
      <c r="A2" s="380" t="s">
        <v>50</v>
      </c>
      <c r="B2" s="380" t="s">
        <v>3</v>
      </c>
      <c r="C2" s="383" t="s">
        <v>13</v>
      </c>
      <c r="D2" s="316" t="s">
        <v>14</v>
      </c>
    </row>
    <row r="3" spans="1:4" ht="40.9" customHeight="1" x14ac:dyDescent="0.2">
      <c r="A3" s="380"/>
      <c r="B3" s="380"/>
      <c r="C3" s="383"/>
      <c r="D3" s="314" t="s">
        <v>83</v>
      </c>
    </row>
    <row r="4" spans="1:4" x14ac:dyDescent="0.2">
      <c r="A4" s="380" t="s">
        <v>20</v>
      </c>
      <c r="B4" s="380"/>
      <c r="C4" s="380"/>
      <c r="D4" s="316" t="s">
        <v>84</v>
      </c>
    </row>
    <row r="5" spans="1:4" ht="25.5" x14ac:dyDescent="0.2">
      <c r="A5" s="329">
        <v>12</v>
      </c>
      <c r="B5" s="330" t="s">
        <v>53</v>
      </c>
      <c r="C5" s="329" t="s">
        <v>54</v>
      </c>
      <c r="D5" s="322">
        <v>5720</v>
      </c>
    </row>
    <row r="6" spans="1:4" x14ac:dyDescent="0.2">
      <c r="A6" s="331"/>
      <c r="B6" s="337"/>
      <c r="C6" s="317" t="s">
        <v>35</v>
      </c>
      <c r="D6" s="336">
        <f>+D5*1.93</f>
        <v>11039.6</v>
      </c>
    </row>
    <row r="7" spans="1:4" ht="51" x14ac:dyDescent="0.2">
      <c r="A7" s="331"/>
      <c r="B7" s="337"/>
      <c r="C7" s="317" t="s">
        <v>36</v>
      </c>
      <c r="D7" s="325">
        <f>+(D6*3)*1.3</f>
        <v>43054.44</v>
      </c>
    </row>
  </sheetData>
  <mergeCells count="4">
    <mergeCell ref="A2:A3"/>
    <mergeCell ref="B2:B3"/>
    <mergeCell ref="C2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42</vt:i4>
      </vt:variant>
    </vt:vector>
  </HeadingPairs>
  <TitlesOfParts>
    <vt:vector size="42" baseType="lpstr">
      <vt:lpstr>bendra_EUR_kontrol</vt:lpstr>
      <vt:lpstr>Anykščių</vt:lpstr>
      <vt:lpstr>Biržų</vt:lpstr>
      <vt:lpstr>Druskininkų</vt:lpstr>
      <vt:lpstr>Dubravos </vt:lpstr>
      <vt:lpstr>Dubravos</vt:lpstr>
      <vt:lpstr>+ Jurbarko</vt:lpstr>
      <vt:lpstr>Ignalinos  </vt:lpstr>
      <vt:lpstr>Kazlų Ruda</vt:lpstr>
      <vt:lpstr>Kretinga</vt:lpstr>
      <vt:lpstr>Kuršėnų</vt:lpstr>
      <vt:lpstr>Mažeikių</vt:lpstr>
      <vt:lpstr>Nemenčinės</vt:lpstr>
      <vt:lpstr>Panevėžio    </vt:lpstr>
      <vt:lpstr>+ Prienų</vt:lpstr>
      <vt:lpstr>+ Radviliškio RP</vt:lpstr>
      <vt:lpstr>Raseiniai</vt:lpstr>
      <vt:lpstr>Rokiškio</vt:lpstr>
      <vt:lpstr>Šakių</vt:lpstr>
      <vt:lpstr>Panevėžio</vt:lpstr>
      <vt:lpstr>Šalčininkai</vt:lpstr>
      <vt:lpstr>+ Šilutės</vt:lpstr>
      <vt:lpstr>+ Švenčionėlių</vt:lpstr>
      <vt:lpstr>+ Tauragės</vt:lpstr>
      <vt:lpstr>+ Telšių</vt:lpstr>
      <vt:lpstr>Trakų </vt:lpstr>
      <vt:lpstr>Ukmergės </vt:lpstr>
      <vt:lpstr>Nemenčinė</vt:lpstr>
      <vt:lpstr>Lapas10</vt:lpstr>
      <vt:lpstr>Lapas11</vt:lpstr>
      <vt:lpstr>Lapas5</vt:lpstr>
      <vt:lpstr>Varėnos</vt:lpstr>
      <vt:lpstr>Lapas7</vt:lpstr>
      <vt:lpstr>Lapas8</vt:lpstr>
      <vt:lpstr>Lapas9</vt:lpstr>
      <vt:lpstr>Lapas6</vt:lpstr>
      <vt:lpstr>Lapas1</vt:lpstr>
      <vt:lpstr>Lapas2</vt:lpstr>
      <vt:lpstr>Lapas3</vt:lpstr>
      <vt:lpstr>Šakiai</vt:lpstr>
      <vt:lpstr>Lapas4</vt:lpstr>
      <vt:lpstr>VISO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Laura.Gaizauskaite@vmu.lt</dc:creator>
  <cp:keywords/>
  <dc:description/>
  <cp:lastModifiedBy>Audra Trojanienė | VMU</cp:lastModifiedBy>
  <cp:revision/>
  <dcterms:created xsi:type="dcterms:W3CDTF">2019-09-26T09:31:09Z</dcterms:created>
  <dcterms:modified xsi:type="dcterms:W3CDTF">2026-04-10T06:03:23Z</dcterms:modified>
  <cp:category/>
  <cp:contentStatus/>
</cp:coreProperties>
</file>