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vmarcinkeviciene\Desktop\Pastatų paprastojo remonto darbai PRELIMINARI _3757 VM\CVPIS\"/>
    </mc:Choice>
  </mc:AlternateContent>
  <xr:revisionPtr revIDLastSave="0" documentId="13_ncr:1_{6EB206AD-88C1-44CA-8F76-85E4F0EE6786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Spausdinimo variantas" sheetId="1" r:id="rId1"/>
  </sheets>
  <calcPr calcId="191029"/>
</workbook>
</file>

<file path=xl/calcChain.xml><?xml version="1.0" encoding="utf-8"?>
<calcChain xmlns="http://schemas.openxmlformats.org/spreadsheetml/2006/main">
  <c r="C13" i="1" l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C27" i="1"/>
  <c r="F27" i="1"/>
  <c r="G27" i="1"/>
  <c r="H27" i="1"/>
  <c r="C29" i="1"/>
  <c r="I30" i="1"/>
  <c r="I31" i="1"/>
  <c r="I32" i="1"/>
  <c r="I33" i="1"/>
  <c r="I34" i="1"/>
  <c r="C35" i="1"/>
  <c r="F35" i="1"/>
  <c r="G35" i="1"/>
  <c r="H35" i="1"/>
  <c r="C37" i="1"/>
  <c r="I38" i="1"/>
  <c r="I39" i="1"/>
  <c r="I40" i="1"/>
  <c r="I41" i="1"/>
  <c r="I42" i="1"/>
  <c r="I43" i="1"/>
  <c r="I44" i="1"/>
  <c r="C45" i="1"/>
  <c r="F45" i="1"/>
  <c r="G45" i="1"/>
  <c r="H45" i="1"/>
  <c r="C47" i="1"/>
  <c r="I48" i="1"/>
  <c r="I49" i="1"/>
  <c r="I50" i="1"/>
  <c r="I51" i="1"/>
  <c r="C52" i="1"/>
  <c r="F52" i="1"/>
  <c r="G52" i="1"/>
  <c r="H52" i="1"/>
  <c r="C54" i="1"/>
  <c r="I55" i="1"/>
  <c r="I56" i="1"/>
  <c r="I57" i="1"/>
  <c r="I58" i="1"/>
  <c r="I59" i="1"/>
  <c r="I60" i="1"/>
  <c r="I61" i="1"/>
  <c r="I62" i="1"/>
  <c r="C63" i="1"/>
  <c r="F63" i="1"/>
  <c r="G63" i="1"/>
  <c r="H63" i="1"/>
  <c r="C65" i="1"/>
  <c r="I66" i="1"/>
  <c r="I67" i="1"/>
  <c r="I68" i="1"/>
  <c r="I69" i="1"/>
  <c r="I70" i="1"/>
  <c r="I71" i="1"/>
  <c r="I72" i="1"/>
  <c r="I73" i="1"/>
  <c r="I74" i="1"/>
  <c r="I75" i="1"/>
  <c r="I76" i="1"/>
  <c r="C77" i="1"/>
  <c r="F77" i="1"/>
  <c r="G77" i="1"/>
  <c r="H77" i="1"/>
  <c r="C79" i="1"/>
  <c r="I80" i="1"/>
  <c r="I81" i="1"/>
  <c r="I82" i="1"/>
  <c r="I83" i="1"/>
  <c r="C84" i="1"/>
  <c r="F84" i="1"/>
  <c r="G84" i="1"/>
  <c r="H84" i="1"/>
  <c r="C86" i="1"/>
  <c r="I87" i="1"/>
  <c r="I88" i="1"/>
  <c r="I89" i="1"/>
  <c r="I90" i="1"/>
  <c r="I91" i="1"/>
  <c r="I92" i="1"/>
  <c r="I93" i="1"/>
  <c r="C94" i="1"/>
  <c r="F94" i="1"/>
  <c r="G94" i="1"/>
  <c r="H94" i="1"/>
  <c r="C96" i="1"/>
  <c r="I97" i="1"/>
  <c r="I98" i="1"/>
  <c r="I99" i="1"/>
  <c r="I100" i="1"/>
  <c r="I101" i="1"/>
  <c r="I102" i="1"/>
  <c r="I103" i="1"/>
  <c r="C104" i="1"/>
  <c r="F104" i="1"/>
  <c r="G104" i="1"/>
  <c r="H104" i="1"/>
  <c r="C106" i="1"/>
  <c r="I107" i="1"/>
  <c r="I108" i="1"/>
  <c r="I109" i="1"/>
  <c r="I110" i="1"/>
  <c r="I111" i="1"/>
  <c r="I112" i="1"/>
  <c r="I113" i="1"/>
  <c r="C114" i="1"/>
  <c r="F114" i="1"/>
  <c r="G114" i="1"/>
  <c r="H114" i="1"/>
  <c r="C116" i="1"/>
  <c r="I117" i="1"/>
  <c r="I118" i="1"/>
  <c r="I119" i="1"/>
  <c r="I120" i="1"/>
  <c r="I121" i="1"/>
  <c r="I122" i="1"/>
  <c r="I123" i="1"/>
  <c r="I124" i="1"/>
  <c r="I125" i="1"/>
  <c r="C126" i="1"/>
  <c r="F126" i="1"/>
  <c r="G126" i="1"/>
  <c r="H126" i="1"/>
  <c r="C128" i="1"/>
  <c r="I129" i="1"/>
  <c r="I130" i="1"/>
  <c r="I131" i="1"/>
  <c r="I132" i="1"/>
  <c r="I133" i="1"/>
  <c r="I134" i="1"/>
  <c r="I135" i="1"/>
  <c r="I136" i="1"/>
  <c r="I137" i="1"/>
  <c r="I138" i="1"/>
  <c r="I139" i="1"/>
  <c r="C140" i="1"/>
  <c r="F140" i="1"/>
  <c r="G140" i="1"/>
  <c r="H140" i="1"/>
  <c r="C142" i="1"/>
  <c r="I143" i="1"/>
  <c r="I144" i="1"/>
  <c r="I145" i="1"/>
  <c r="I146" i="1"/>
  <c r="I147" i="1"/>
  <c r="I148" i="1"/>
  <c r="I149" i="1"/>
  <c r="I150" i="1"/>
  <c r="C151" i="1"/>
  <c r="F151" i="1"/>
  <c r="G151" i="1"/>
  <c r="H151" i="1"/>
  <c r="I52" i="1" l="1"/>
  <c r="I114" i="1"/>
  <c r="I104" i="1"/>
  <c r="I45" i="1"/>
  <c r="I140" i="1"/>
  <c r="I151" i="1"/>
  <c r="I84" i="1"/>
  <c r="I35" i="1"/>
  <c r="I94" i="1"/>
  <c r="I77" i="1"/>
  <c r="H153" i="1"/>
  <c r="H158" i="1" s="1"/>
  <c r="H160" i="1" s="1"/>
  <c r="H162" i="1" s="1"/>
  <c r="H165" i="1" s="1"/>
  <c r="H167" i="1" s="1"/>
  <c r="I63" i="1"/>
  <c r="G153" i="1"/>
  <c r="I155" i="1" s="1"/>
  <c r="F153" i="1"/>
  <c r="I163" i="1" s="1"/>
  <c r="I126" i="1"/>
  <c r="I27" i="1"/>
  <c r="I153" i="1" l="1"/>
  <c r="I154" i="1"/>
  <c r="I157" i="1"/>
  <c r="F158" i="1" s="1"/>
  <c r="F160" i="1" s="1"/>
  <c r="G158" i="1"/>
  <c r="G160" i="1" s="1"/>
  <c r="G162" i="1" s="1"/>
  <c r="G165" i="1" s="1"/>
  <c r="G167" i="1" s="1"/>
  <c r="I156" i="1"/>
  <c r="I158" i="1" l="1"/>
  <c r="I159" i="1"/>
  <c r="F162" i="1"/>
  <c r="I160" i="1"/>
  <c r="I162" i="1" l="1"/>
  <c r="I164" i="1"/>
  <c r="F165" i="1"/>
  <c r="I165" i="1" l="1"/>
  <c r="I169" i="1" s="1"/>
  <c r="I166" i="1"/>
  <c r="I170" i="1" l="1"/>
  <c r="I171" i="1" s="1"/>
  <c r="I167" i="1"/>
  <c r="I8" i="1" l="1"/>
  <c r="F167" i="1"/>
</calcChain>
</file>

<file path=xl/sharedStrings.xml><?xml version="1.0" encoding="utf-8"?>
<sst xmlns="http://schemas.openxmlformats.org/spreadsheetml/2006/main" count="376" uniqueCount="281">
  <si>
    <t>Kiekis</t>
  </si>
  <si>
    <t>Kaina, Eur</t>
  </si>
  <si>
    <t>Iš viso</t>
  </si>
  <si>
    <t>Eil. Nr.</t>
  </si>
  <si>
    <t>Darbo kodas</t>
  </si>
  <si>
    <t>Mato vnt</t>
  </si>
  <si>
    <t>Statybos darbų aprašymai</t>
  </si>
  <si>
    <t>Darbo užmokestis</t>
  </si>
  <si>
    <t>Mechanizmai</t>
  </si>
  <si>
    <t>Statinys:</t>
  </si>
  <si>
    <t>Žiniaraštis:</t>
  </si>
  <si>
    <t>Statinių grupė:</t>
  </si>
  <si>
    <t>Iš viso:</t>
  </si>
  <si>
    <t>Medžiagos, įrenginiai</t>
  </si>
  <si>
    <t>KTU Preliminarioms sutartims 2025</t>
  </si>
  <si>
    <t xml:space="preserve">KPD ir KP teritorija 2025 </t>
  </si>
  <si>
    <t>Bendrastatybiniai darbai</t>
  </si>
  <si>
    <t>S9-Specifiniai darbai</t>
  </si>
  <si>
    <t>150,77</t>
  </si>
  <si>
    <t>S10-Sezoniniai darbai</t>
  </si>
  <si>
    <t>239,50</t>
  </si>
  <si>
    <t>R5-56</t>
  </si>
  <si>
    <t>Keraminių plytelių dangos ir grindjuosčių išardymas</t>
  </si>
  <si>
    <t>100 m2</t>
  </si>
  <si>
    <t>R5-57</t>
  </si>
  <si>
    <t>Keraminių plytelių dangos išardymas (be grindjuosčių)</t>
  </si>
  <si>
    <t>N11P-0501-2</t>
  </si>
  <si>
    <t>Keraminių plytelių grindų dangos įrengimas ant išlyginto pagrindo, kai siūlės iki 8 mm pločio. Plytelės plotas daugiau 0,012 m2 iki 0,05 m2</t>
  </si>
  <si>
    <t>m2</t>
  </si>
  <si>
    <t>C1-820-97</t>
  </si>
  <si>
    <t>Glaistas plytelių tarpams "Artis"</t>
  </si>
  <si>
    <t>kg</t>
  </si>
  <si>
    <t>C1-832-1</t>
  </si>
  <si>
    <t>Klijai "Atlas" (keram. plytelėms)</t>
  </si>
  <si>
    <t>N11P-0505-1</t>
  </si>
  <si>
    <t>Grindjuosčių įrengimas plytelių grindų dangoms, naudojant grindjuostines keramines plyteles</t>
  </si>
  <si>
    <t>m</t>
  </si>
  <si>
    <t>R5-47</t>
  </si>
  <si>
    <t>Medinių grindjuosčių nuardymas</t>
  </si>
  <si>
    <t>100 m</t>
  </si>
  <si>
    <t>R5-35</t>
  </si>
  <si>
    <t>Seno linoleumo nuėmimas</t>
  </si>
  <si>
    <t>N11P-0404-1</t>
  </si>
  <si>
    <t>Grindų pagrindų išlyginimas savaime išsilyginančiu skiediniu (3 mm storio sluoksnis)</t>
  </si>
  <si>
    <t>N11P-0701-1</t>
  </si>
  <si>
    <t>Linoleumo grindų dangų įrengimas, klijuojant ir sulydant sujungimus. Vienos spalvos danga</t>
  </si>
  <si>
    <t>N11-159</t>
  </si>
  <si>
    <t>Plastmasinės grindjuostės.</t>
  </si>
  <si>
    <t>N15P-0206-2</t>
  </si>
  <si>
    <t>Lubų paviršių pagrindo gruntavimas giliai įsigeriančiais gruntais voleliu</t>
  </si>
  <si>
    <t>C1-792-6</t>
  </si>
  <si>
    <t>Giluminis gruntas Sakret TGW</t>
  </si>
  <si>
    <t>l</t>
  </si>
  <si>
    <t>N15P-0703-2</t>
  </si>
  <si>
    <t>Lubų paviršių dažymas emulsiniais dažais, kai vienas sluoksnis, voleliu</t>
  </si>
  <si>
    <t>N15P-0208-2</t>
  </si>
  <si>
    <t>Lubų paviršių tarpinis gruntavimas voleliu</t>
  </si>
  <si>
    <t>N15P-0703-5</t>
  </si>
  <si>
    <t>Lubų paviršių dažymas emulsiniais dažais, kai antrasis arba kartotinis sluoksnis, voleliu</t>
  </si>
  <si>
    <t>R11-80 (S9=1,153)</t>
  </si>
  <si>
    <t>Sienų atskirų vietų iki 1 m2 ploto tinko remontas cemento-kalkių skiediniu</t>
  </si>
  <si>
    <t>N15-169-2</t>
  </si>
  <si>
    <t>Tinkuotų arba betono sienų labai geras glaistymas ir šlifavimas du kartus</t>
  </si>
  <si>
    <t>N15P-0202-2</t>
  </si>
  <si>
    <t>Sienų vidinių paviršių pagrindo gruntavimas giliai įsigeriančiais gruntais voleliu</t>
  </si>
  <si>
    <t>N15P-0701-2</t>
  </si>
  <si>
    <t>Sienų vidinių paviršių dažymas emulsiniais dažais, kai vienas sluoksnis, voleliu</t>
  </si>
  <si>
    <t>N15P-0204-2</t>
  </si>
  <si>
    <t>Sienų vidinių paviršių tarpinis gruntavimas voleliu</t>
  </si>
  <si>
    <t>N15P-0701-5</t>
  </si>
  <si>
    <t>Sienų vidinių paviršių dažymas emulsiniais dažais, kai antrasis arba kartotinis sluoksnis, voleliu</t>
  </si>
  <si>
    <t>N46-184</t>
  </si>
  <si>
    <t>Medinių durų angų užpildymo išardymas mūro sienose, nukapojant tinką</t>
  </si>
  <si>
    <t>R7-5</t>
  </si>
  <si>
    <t>Durų staktų išėmimas iš medinių pertvarų</t>
  </si>
  <si>
    <t>vnt.</t>
  </si>
  <si>
    <t>N2P-0303-2</t>
  </si>
  <si>
    <t>Medinių durų blokų montavimas mūrinėse sienose, kai staktos tradicinės, vidinės durys daugiau 2,0 iki 3,0 m2</t>
  </si>
  <si>
    <t>N2P-0312-1</t>
  </si>
  <si>
    <t>Durų apvadų montavimas, kai apvadai minkštų veislių mediena</t>
  </si>
  <si>
    <t>R21-31</t>
  </si>
  <si>
    <t>Luminescencinių iki dviejų lempų šviestuvų demontavimas</t>
  </si>
  <si>
    <t>100 vnt.</t>
  </si>
  <si>
    <t>R21-34</t>
  </si>
  <si>
    <t>Jungiklių, perjungiklių, rozečių demontavimas</t>
  </si>
  <si>
    <t>N21-536</t>
  </si>
  <si>
    <t>El. instaliacijos plastikinių kanalų iki 60x40 mm skersmens, montavimas, tvirtinant prie mūro sienos</t>
  </si>
  <si>
    <t>N21-23</t>
  </si>
  <si>
    <t>Kabelio tiesimas vamzdžiuose, blokuose, laidadėžėse, kai kabelio masė iki 1 kg</t>
  </si>
  <si>
    <t>N21-227</t>
  </si>
  <si>
    <t>Iki 2 lempų, liuminescencinių šviestuvų montavimas, tvirtinant smeigėmis</t>
  </si>
  <si>
    <t>R61P-2702-1 (S9=1,17)</t>
  </si>
  <si>
    <t>Lizdų paskirstymo dėžutėms, jungikliams gręžimas žiediniais grąžtais, mūro sienose</t>
  </si>
  <si>
    <t>N21-198</t>
  </si>
  <si>
    <t>Jungiklio montavimas, kai instaliacija paslėptoji</t>
  </si>
  <si>
    <t>N21-205</t>
  </si>
  <si>
    <t>Rozečių montavimas, kai instaliacija paslėptoji</t>
  </si>
  <si>
    <t>R19-49</t>
  </si>
  <si>
    <t>Praustuvų arba kriauklių nuėmimas</t>
  </si>
  <si>
    <t>R19-15</t>
  </si>
  <si>
    <t>Vandens maišytuvų nuėmimas</t>
  </si>
  <si>
    <t>R19-50</t>
  </si>
  <si>
    <t>Klozeto puodų arba pisuarų nuėmimas</t>
  </si>
  <si>
    <t>R19-54</t>
  </si>
  <si>
    <t>Klozeto bakelio nuėmimas</t>
  </si>
  <si>
    <t>N16P-1004-1</t>
  </si>
  <si>
    <t>Praustuvų be vandens maišytuvų montavimas, tvirtinamų prie sienų</t>
  </si>
  <si>
    <t>N17-18</t>
  </si>
  <si>
    <t>Įvairių rūšių ir tipų vandens maišytuvų montavimas</t>
  </si>
  <si>
    <t>N17-25</t>
  </si>
  <si>
    <t>Klozeto su nuplovimo čiaupu montavimas, gręžiant grindyse skyles</t>
  </si>
  <si>
    <t>kompl.</t>
  </si>
  <si>
    <t>N16-111 (S9=1,0255)</t>
  </si>
  <si>
    <t>Vid.vandent.vamzd.tiesimas iš pl.cink.vamzdžių, kurių d 15-25 mm</t>
  </si>
  <si>
    <t>C1-981-2</t>
  </si>
  <si>
    <t>Cinkuoti vand.-dujotiek. vamzdžiai 20 (26.9) x2.9</t>
  </si>
  <si>
    <t>N16P-1101-1</t>
  </si>
  <si>
    <t>Vidaus nuotekų plastikinių skirstomųjų vamzdynų ir stovų vamzdžių montavimas (m vamzdyno), kai nominalusis vidinis skersmuo, mm iki 50</t>
  </si>
  <si>
    <t>C1-1030-20</t>
  </si>
  <si>
    <t>PVC vamzdžiai su movomis 50x3.0x1000, su gum. tarpin. (vid.nuotek.Optima)</t>
  </si>
  <si>
    <t>R17-96</t>
  </si>
  <si>
    <t>Radiatorių išmontavimas, kai jų masė iki 80 kg</t>
  </si>
  <si>
    <t>N18-54-1</t>
  </si>
  <si>
    <t>Plieninių šildymo radiatorių montavimas, tvirtinant kronšteinus medsraigčiais</t>
  </si>
  <si>
    <t>kW</t>
  </si>
  <si>
    <t>R18-1</t>
  </si>
  <si>
    <t>Žaliuzi reguliuojamų grotelių keitimas</t>
  </si>
  <si>
    <t>N20P-0501-1</t>
  </si>
  <si>
    <t>Kanalinių ventiliatorių montavimas apvaliuose ortakiuose, kai ventiliatoriaus našumas, m3/val.iki 500</t>
  </si>
  <si>
    <t>N50-272</t>
  </si>
  <si>
    <t>Langų, durų, stiklo apsauginės signalizacijos automatiniai davikliai</t>
  </si>
  <si>
    <t>C1-3000</t>
  </si>
  <si>
    <t>Signalizacijos prietaisai</t>
  </si>
  <si>
    <t>N50-320</t>
  </si>
  <si>
    <t>Magnetinio kontakto montavimas, priklijuojant</t>
  </si>
  <si>
    <t>C1-3855-97</t>
  </si>
  <si>
    <t>Magnetiniai kontaktai MM 102 (5 kontaktai)</t>
  </si>
  <si>
    <t>N50-326</t>
  </si>
  <si>
    <t>Aliarmo sirenos, blykstės montavimas išorėje</t>
  </si>
  <si>
    <t>C1-3855-110</t>
  </si>
  <si>
    <t>Sirena LD-93 110 dB/1m</t>
  </si>
  <si>
    <t>N50-340</t>
  </si>
  <si>
    <t>Lauko videokameros montavimas, tvirtinant prie sienos</t>
  </si>
  <si>
    <t>R27P-14-2-2 (S9=1,085 S10=1,15)</t>
  </si>
  <si>
    <t>Šaligatvio bordiūrų išardymas, kai remontuojamas tarpas daugiau 25 m. Pagrindas žvyro arba skaldos</t>
  </si>
  <si>
    <t>R27P-15-1-1 (S10=1,15)</t>
  </si>
  <si>
    <t>Betono bordiūrų įrengimas ant betono pagrindo, atstatant šaligatvio ir gatvės dangų pagrindus. Bordiūrai 80x200 mm</t>
  </si>
  <si>
    <t>C1-255</t>
  </si>
  <si>
    <t>Šaligatvių plytelės, bordiūrai</t>
  </si>
  <si>
    <t>kub.m</t>
  </si>
  <si>
    <t>R27P-17-1 (S10=1,15)</t>
  </si>
  <si>
    <t>Betono plytelių šaligatvio dangos ardymas</t>
  </si>
  <si>
    <t>R27P-18-1-2 (S10=1,15)</t>
  </si>
  <si>
    <t>Šaligatvio pagrindio remontas, pridedant 25% naujų medžiagų. Smėlio-žvyro mišinio</t>
  </si>
  <si>
    <t>R27P-20-1-3 (S10=1,15)</t>
  </si>
  <si>
    <t>Betono plytelių šaligatvio dangos įrengimas, užpildant siūles smėliu. Plytelės 250x250x60 mm</t>
  </si>
  <si>
    <t>R16-115 (S10=1,15)</t>
  </si>
  <si>
    <t>Vejos mažų plotų atnaujinimas, papildant 10 cm augalinio grunto sluoksniu</t>
  </si>
  <si>
    <t>N15-330</t>
  </si>
  <si>
    <t>Inventorinių vamzdynų iki 16m aukščio pastolių įrengimas ir išardymas išorės apdailos darbams</t>
  </si>
  <si>
    <t>C1-70-801</t>
  </si>
  <si>
    <t>Mediniai, impregnuoti tašai</t>
  </si>
  <si>
    <t>N60-14 (S10=1,15)</t>
  </si>
  <si>
    <t>Cokolio profilių montavimas, kai atstumas tarp tvirtinimų 0.5 m</t>
  </si>
  <si>
    <t>C1-80-35</t>
  </si>
  <si>
    <t>Cokolio profiliai (sijos)</t>
  </si>
  <si>
    <t>N26P-1205-2</t>
  </si>
  <si>
    <t>Sienų šiltinimas, klijuojant, kai 100 mm storio izoliacijos sluoksnis ir putų polistireno plokštės</t>
  </si>
  <si>
    <t>N15P-1311-1 (S9=1,153 S10=1,15)</t>
  </si>
  <si>
    <t>Pastatų išorinių paviršių, apšiltintų izoliacinėmis plokštėmis, viensluoksnis tinkavimas, armuojant sintetiniais tinkleliais, kai sienos su angomis</t>
  </si>
  <si>
    <t>N15P-1315-1 (S9=1,153 S10=1,15)</t>
  </si>
  <si>
    <t>Pastatų išorinių paviršių tinkavimas lygia tekstūra dekoratyviniais tinko skiediniais, kai 2 mm storio sluoksnis, sienos su angomis</t>
  </si>
  <si>
    <t>m3</t>
  </si>
  <si>
    <t>t</t>
  </si>
  <si>
    <t>C1-10</t>
  </si>
  <si>
    <t>Armatūra</t>
  </si>
  <si>
    <t>C1-955-5</t>
  </si>
  <si>
    <t>Propanas-butanas (bal. 33 kg)</t>
  </si>
  <si>
    <t>N46-134 (S9=1,17)</t>
  </si>
  <si>
    <t>Mūrinių sienų išardymas be plytų atrinkimo</t>
  </si>
  <si>
    <t>N46-132 (S9=1,17)</t>
  </si>
  <si>
    <t>Gelžbetoninių pamatų išardymas</t>
  </si>
  <si>
    <t>N46-137 (S9=1,17)</t>
  </si>
  <si>
    <t>Monolitinių gelžbetoninių perdenginių išardymas</t>
  </si>
  <si>
    <t>N46-143</t>
  </si>
  <si>
    <t>Dvisluoksnių tinkuotų pertvarų su izoliaciniu sluoksniu išardymas</t>
  </si>
  <si>
    <t>N46-152</t>
  </si>
  <si>
    <t>Ruloninių stogų dangos išardymas</t>
  </si>
  <si>
    <t>N46-179</t>
  </si>
  <si>
    <t>25 mm storio cementinių ir betoninių dangų išardymas</t>
  </si>
  <si>
    <t>N46-189 (S9=1,17)</t>
  </si>
  <si>
    <t>Monolitinių gelžbetonio laiptų aikštelių ant metalinių sijų išardymas</t>
  </si>
  <si>
    <t>R23-73</t>
  </si>
  <si>
    <t>Medžiagų (neparankių ir reikalaujančių atsargumo) panešimas 10 m atstumu</t>
  </si>
  <si>
    <t>R23-62</t>
  </si>
  <si>
    <t>Statybinių šiukšlių išvežimas 10 km atstumu automobiliais-savivarčiais, pakraunant rankiniu būdu</t>
  </si>
  <si>
    <t>N22P-0101-1 (S10=1,15)</t>
  </si>
  <si>
    <t>Plieninių vamzdžių iki 400 mm skersmens klojimas tranšėjoje (be sandūrų jungimo), kai vamzdžių skersmuo 50 mm</t>
  </si>
  <si>
    <t>C1-975-29</t>
  </si>
  <si>
    <t>Nerūd. plieno vamzdžiai išor. d 50.8mm, sien. st. 1.5mm, 304 (šlif)</t>
  </si>
  <si>
    <t>N22P-0108-1 (S9=1,17 S10=1,15)</t>
  </si>
  <si>
    <t>Plieninių vamzdžių iki 400 mm skersmens pjaustymas dujomis (pjūvis), kai vamzdžių skersmuo 50 mm</t>
  </si>
  <si>
    <t>N22P-0401-1 (S9=1,136 S10=1,15)</t>
  </si>
  <si>
    <t>Įsipjovimas į plieninį vamzdyną iki 400 mm skersmens atvamzdžiu, kai atvamzdžio skersmuo 50 mm</t>
  </si>
  <si>
    <t>N22P-0701-1 (S10=1,15)</t>
  </si>
  <si>
    <t>Vamzdynų iki 400 mm skersmens hidraulinis bandymas, kai vamzdžių skersmuo iki 65 mm</t>
  </si>
  <si>
    <t>N22P-0801-1 (S10=1,15)</t>
  </si>
  <si>
    <t>Surenkamų gelžbetoninių šulinių montavimas sausuose gruntuose (šulinio surenkamos gelžbetoninės konstrukcijos), kai šuliniai apvalūs.</t>
  </si>
  <si>
    <t>C1-2050</t>
  </si>
  <si>
    <t>Ketaus liukai</t>
  </si>
  <si>
    <t>N22P-0308 (S10=1,15)</t>
  </si>
  <si>
    <t>Priešgaisrinių hidrantų montavimas</t>
  </si>
  <si>
    <t>C1-2064</t>
  </si>
  <si>
    <t>Gaisriniai hidrantai</t>
  </si>
  <si>
    <t>N23-150 (S10=1,15)</t>
  </si>
  <si>
    <t>110 mm skersmens plastmasinių įmovinių vamzdžių montavimas, kai 100 m vamzdyne - 17 sandūrų</t>
  </si>
  <si>
    <t>C1-1030-58</t>
  </si>
  <si>
    <t>PVC vamzdžiai klasė N 110x3.2x500 (išor. nuotek.)</t>
  </si>
  <si>
    <t>N23P-0804-1 (S10=1,15)</t>
  </si>
  <si>
    <t>Plastikinių vamzdžių (drenažo rinktuvų) klojimas iškastose tranšėjose, kai vamzdžių skersmuo iki 110 mm</t>
  </si>
  <si>
    <t>N23P-0708-1 (S10=1,15)</t>
  </si>
  <si>
    <t>Batų valymo grotelių montavimas, kai grotelės su vonele ir jungtimi prie vamzdyno</t>
  </si>
  <si>
    <t>C1-1045-248</t>
  </si>
  <si>
    <t>Aco Vario batų valymosi polimerbet. vonelė su cink. plieno grotelėmis 500x1000</t>
  </si>
  <si>
    <t>N23P-0307-2 (S10=1,15)</t>
  </si>
  <si>
    <t>Plastikinių lietaus nuotakyno šulinių montavimas, kai šulinių skersmuo daugiau 200 mm iki 315 mm</t>
  </si>
  <si>
    <t>C1-1033-27</t>
  </si>
  <si>
    <t>PP valymo ir apž. I tipo šul.dugnai, tiesia prabėga, 200mm, 315mm gofr.šulin.</t>
  </si>
  <si>
    <t>C1-1033-81</t>
  </si>
  <si>
    <t>Plastmasiniai dangčiai 315mm (išor. nuotek.)</t>
  </si>
  <si>
    <t>Skyrius Grindys</t>
  </si>
  <si>
    <t>Iš viso už skyrių Grindys</t>
  </si>
  <si>
    <t>Skyrius Lubos</t>
  </si>
  <si>
    <t>Iš viso už skyrių Lubos</t>
  </si>
  <si>
    <t>Skyrius Sienos</t>
  </si>
  <si>
    <t>Iš viso už skyrių Sienos</t>
  </si>
  <si>
    <t>Skyrius Durys</t>
  </si>
  <si>
    <t>Iš viso už skyrių Durys</t>
  </si>
  <si>
    <t>Skyrius Elektros instaliacija ir apšvietimas</t>
  </si>
  <si>
    <t>Iš viso už skyrių Elektros instaliacija ir apšvietimas</t>
  </si>
  <si>
    <t>Skyrius Vandentiekio ir nuotekų tinklai</t>
  </si>
  <si>
    <t>Iš viso už skyrių Vandentiekio ir nuotekų tinklai</t>
  </si>
  <si>
    <t>Skyrius Šildymas, vėdinimas</t>
  </si>
  <si>
    <t>Iš viso už skyrių Šildymas, vėdinimas</t>
  </si>
  <si>
    <t>Skyrius Silpnos srovės</t>
  </si>
  <si>
    <t>Iš viso už skyrių Silpnos srovės</t>
  </si>
  <si>
    <t>Skyrius Aplinkos sutvarkymo darbai</t>
  </si>
  <si>
    <t>Iš viso už skyrių Aplinkos sutvarkymo darbai</t>
  </si>
  <si>
    <t>Skyrius Fasado šiltinimo darbai</t>
  </si>
  <si>
    <t>Iš viso už skyrių Fasado šiltinimo darbai</t>
  </si>
  <si>
    <t>Skyrius Ardymo darbai</t>
  </si>
  <si>
    <t>Iš viso už skyrių Ardymo darbai</t>
  </si>
  <si>
    <t>Skyrius Lauko vandentiekio tinklai</t>
  </si>
  <si>
    <t>Iš viso už skyrių Lauko vandentiekio tinklai</t>
  </si>
  <si>
    <t>Skyrius Lauko nuotekų tinklai</t>
  </si>
  <si>
    <t>Iš viso už skyrių Lauko nuotekų tinklai</t>
  </si>
  <si>
    <t>Iš viso #1</t>
  </si>
  <si>
    <t>Kiti darbo užmokesčio priskaitymai</t>
  </si>
  <si>
    <t>Papildomų medžiagų vertė</t>
  </si>
  <si>
    <t>Papildomų mechanizmų vertė</t>
  </si>
  <si>
    <t>Soc. draudimas</t>
  </si>
  <si>
    <t>Iš viso #2 (išlaidos statinio statybos darbams)</t>
  </si>
  <si>
    <t>Statybvietės išlaidos</t>
  </si>
  <si>
    <t>Iš viso #3 (tiesioginės išlaidos)</t>
  </si>
  <si>
    <t>Indeksas</t>
  </si>
  <si>
    <t>Po indeksacijos iš viso</t>
  </si>
  <si>
    <t>Pridėtinės išlaidos</t>
  </si>
  <si>
    <t>Pelnas</t>
  </si>
  <si>
    <t>Iš viso #4 (su netiesioginėmis išlaidomis)</t>
  </si>
  <si>
    <t>PVM</t>
  </si>
  <si>
    <t>Iš viso #5 (kaina su PVM)</t>
  </si>
  <si>
    <t xml:space="preserve">L o k a l i n ė  s ą m a t a N r. </t>
  </si>
  <si>
    <t>Ypatingi ir neypatingi statiniai</t>
  </si>
  <si>
    <t>KUL Preliminarioms sutartims 2026</t>
  </si>
  <si>
    <t>Techninės  specifikacijos 2 priedas</t>
  </si>
  <si>
    <t>Sudaryta 2025.10 kainų lygiu.</t>
  </si>
  <si>
    <t>Rangovo taikomas koeficientas</t>
  </si>
  <si>
    <t>Darbų kaina  be PVM pritaikius koeficientą</t>
  </si>
  <si>
    <t>PVM  21,00%</t>
  </si>
  <si>
    <t>Darbų kaina  su PVM pritaikius koeficientą</t>
  </si>
  <si>
    <t>Rangovo taikomas koeficientas nurodomas paliekant du skaitmenis po kablelio.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</si>
</sst>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#,##0.00\ [$€-1];\-#,##0.00\ [$€-1]"/>
    <numFmt numFmtId="166" formatCode="0.0%"/>
    <numFmt numFmtId="167" formatCode="_-* #,##0.00\ [$€-427]_-;\-* #,##0.00\ [$€-427]_-;_-* &quot;-&quot;??\ [$€-427]_-;_-@_-"/>
  </numFmts>
  <fonts count="21" x14ac:knownFonts="1">
    <font>
      <sz val="11"/>
      <color theme="1"/>
      <name val="Calibri"/>
      <family val="2"/>
      <charset val="186"/>
      <scheme val="minor"/>
    </font>
    <font>
      <b/>
      <sz val="8"/>
      <color rgb="FF000000"/>
      <name val="Arial"/>
      <family val="2"/>
      <charset val="186"/>
    </font>
    <font>
      <sz val="8"/>
      <color theme="1"/>
      <name val="Arial"/>
      <family val="2"/>
      <charset val="186"/>
    </font>
    <font>
      <sz val="8"/>
      <color rgb="FF000000"/>
      <name val="Arial"/>
      <family val="2"/>
      <charset val="186"/>
    </font>
    <font>
      <b/>
      <sz val="8"/>
      <color theme="1"/>
      <name val="Arial"/>
      <family val="2"/>
      <charset val="186"/>
    </font>
    <font>
      <b/>
      <sz val="8"/>
      <name val="Arial"/>
      <family val="2"/>
      <charset val="186"/>
    </font>
    <font>
      <sz val="8"/>
      <name val="Arial"/>
      <family val="2"/>
      <charset val="186"/>
    </font>
    <font>
      <sz val="11"/>
      <color theme="1"/>
      <name val="Calibri"/>
      <family val="2"/>
      <charset val="186"/>
      <scheme val="minor"/>
    </font>
    <font>
      <b/>
      <sz val="8"/>
      <color indexed="8"/>
      <name val="Arial"/>
      <family val="2"/>
      <charset val="186"/>
    </font>
    <font>
      <sz val="8"/>
      <color indexed="16"/>
      <name val="Arial"/>
      <family val="2"/>
      <charset val="186"/>
    </font>
    <font>
      <sz val="8"/>
      <color indexed="8"/>
      <name val="Arial"/>
      <family val="2"/>
      <charset val="186"/>
    </font>
    <font>
      <sz val="8"/>
      <color indexed="12"/>
      <name val="Arial"/>
      <family val="2"/>
      <charset val="186"/>
    </font>
    <font>
      <sz val="8"/>
      <color theme="0"/>
      <name val="Arial"/>
      <family val="2"/>
      <charset val="186"/>
    </font>
    <font>
      <sz val="8"/>
      <color indexed="18"/>
      <name val="Arial"/>
      <family val="2"/>
      <charset val="186"/>
    </font>
    <font>
      <sz val="8"/>
      <color rgb="FF0070C0"/>
      <name val="Arial"/>
      <family val="2"/>
      <charset val="186"/>
    </font>
    <font>
      <sz val="11"/>
      <color rgb="FF0070C0"/>
      <name val="Calibri"/>
      <family val="2"/>
      <charset val="186"/>
      <scheme val="minor"/>
    </font>
    <font>
      <b/>
      <sz val="8"/>
      <color rgb="FF0070C0"/>
      <name val="Arial"/>
      <family val="2"/>
      <charset val="186"/>
    </font>
    <font>
      <sz val="11"/>
      <name val="Calibri"/>
      <family val="2"/>
      <charset val="186"/>
      <scheme val="minor"/>
    </font>
    <font>
      <b/>
      <sz val="9.75"/>
      <name val="Times New Roman"/>
      <family val="1"/>
      <charset val="186"/>
    </font>
    <font>
      <sz val="9.75"/>
      <name val="Times New Roman"/>
      <family val="1"/>
      <charset val="186"/>
    </font>
    <font>
      <sz val="11"/>
      <color theme="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theme="0" tint="-0.14993743705557422"/>
      </top>
      <bottom/>
      <diagonal/>
    </border>
    <border>
      <left/>
      <right/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rgb="FFC0C0C0"/>
      </left>
      <right style="thin">
        <color rgb="FFC0C0C0"/>
      </right>
      <top/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/>
      <bottom style="thin">
        <color rgb="FFC0C0C0"/>
      </bottom>
      <diagonal/>
    </border>
    <border>
      <left/>
      <right style="thin">
        <color rgb="FFC0C0C0"/>
      </right>
      <top/>
      <bottom style="thin">
        <color rgb="FFC0C0C0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/>
      <diagonal/>
    </border>
    <border>
      <left/>
      <right/>
      <top style="thin">
        <color rgb="FFC0C0C0"/>
      </top>
      <bottom/>
      <diagonal/>
    </border>
    <border>
      <left/>
      <right/>
      <top style="thin">
        <color rgb="FFC0C0C0"/>
      </top>
      <bottom style="thin">
        <color rgb="FFC0C0C0"/>
      </bottom>
      <diagonal/>
    </border>
    <border>
      <left/>
      <right/>
      <top/>
      <bottom style="thin">
        <color theme="0" tint="-0.14993743705557422"/>
      </bottom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auto="1"/>
      </bottom>
      <diagonal/>
    </border>
  </borders>
  <cellStyleXfs count="2">
    <xf numFmtId="0" fontId="0" fillId="0" borderId="0"/>
    <xf numFmtId="164" fontId="7" fillId="0" borderId="0" applyFont="0" applyFill="0" applyBorder="0" applyAlignment="0" applyProtection="0"/>
  </cellStyleXfs>
  <cellXfs count="104">
    <xf numFmtId="0" fontId="0" fillId="0" borderId="0" xfId="0"/>
    <xf numFmtId="0" fontId="0" fillId="0" borderId="0" xfId="0" applyProtection="1"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1" fillId="0" borderId="0" xfId="0" applyFont="1" applyAlignment="1" applyProtection="1">
      <alignment horizontal="centerContinuous" vertical="center"/>
      <protection locked="0"/>
    </xf>
    <xf numFmtId="0" fontId="2" fillId="0" borderId="0" xfId="0" applyFont="1" applyAlignment="1" applyProtection="1">
      <alignment horizontal="centerContinuous" vertical="center"/>
      <protection locked="0"/>
    </xf>
    <xf numFmtId="0" fontId="2" fillId="0" borderId="0" xfId="0" applyFont="1" applyProtection="1">
      <protection locked="0"/>
    </xf>
    <xf numFmtId="0" fontId="3" fillId="0" borderId="0" xfId="0" applyFont="1" applyAlignment="1" applyProtection="1">
      <alignment horizontal="centerContinuous" vertical="center"/>
      <protection locked="0"/>
    </xf>
    <xf numFmtId="0" fontId="2" fillId="0" borderId="0" xfId="0" applyFont="1" applyAlignment="1" applyProtection="1">
      <alignment horizontal="left" vertical="top" wrapText="1"/>
      <protection locked="0"/>
    </xf>
    <xf numFmtId="0" fontId="2" fillId="0" borderId="0" xfId="0" applyFont="1" applyAlignment="1" applyProtection="1">
      <alignment horizontal="left" vertical="top"/>
      <protection locked="0"/>
    </xf>
    <xf numFmtId="0" fontId="4" fillId="0" borderId="0" xfId="0" applyFont="1" applyAlignment="1" applyProtection="1">
      <alignment horizontal="right" vertical="center"/>
      <protection locked="0"/>
    </xf>
    <xf numFmtId="165" fontId="4" fillId="0" borderId="0" xfId="0" applyNumberFormat="1" applyFont="1" applyAlignment="1" applyProtection="1">
      <alignment horizontal="centerContinuous" vertical="center"/>
      <protection locked="0"/>
    </xf>
    <xf numFmtId="0" fontId="6" fillId="0" borderId="0" xfId="0" applyFont="1" applyProtection="1">
      <protection locked="0"/>
    </xf>
    <xf numFmtId="0" fontId="17" fillId="0" borderId="0" xfId="0" applyFont="1" applyProtection="1">
      <protection locked="0"/>
    </xf>
    <xf numFmtId="0" fontId="14" fillId="0" borderId="0" xfId="0" applyFont="1" applyProtection="1">
      <protection locked="0"/>
    </xf>
    <xf numFmtId="0" fontId="15" fillId="0" borderId="0" xfId="0" applyFont="1" applyProtection="1">
      <protection locked="0"/>
    </xf>
    <xf numFmtId="0" fontId="16" fillId="0" borderId="0" xfId="0" applyFont="1" applyAlignment="1" applyProtection="1">
      <alignment horizontal="left" vertical="top" wrapText="1"/>
      <protection locked="0"/>
    </xf>
    <xf numFmtId="2" fontId="9" fillId="0" borderId="8" xfId="0" applyNumberFormat="1" applyFont="1" applyBorder="1" applyProtection="1">
      <protection locked="0"/>
    </xf>
    <xf numFmtId="2" fontId="9" fillId="0" borderId="10" xfId="0" applyNumberFormat="1" applyFont="1" applyBorder="1" applyProtection="1">
      <protection locked="0"/>
    </xf>
    <xf numFmtId="0" fontId="10" fillId="0" borderId="0" xfId="0" applyFont="1" applyProtection="1">
      <protection locked="0"/>
    </xf>
    <xf numFmtId="166" fontId="11" fillId="2" borderId="8" xfId="0" applyNumberFormat="1" applyFont="1" applyFill="1" applyBorder="1" applyProtection="1">
      <protection locked="0"/>
    </xf>
    <xf numFmtId="0" fontId="6" fillId="0" borderId="0" xfId="0" applyFont="1" applyAlignment="1" applyProtection="1">
      <alignment vertical="top"/>
      <protection locked="0"/>
    </xf>
    <xf numFmtId="10" fontId="11" fillId="2" borderId="8" xfId="0" applyNumberFormat="1" applyFont="1" applyFill="1" applyBorder="1" applyProtection="1">
      <protection locked="0"/>
    </xf>
    <xf numFmtId="2" fontId="13" fillId="0" borderId="8" xfId="0" applyNumberFormat="1" applyFont="1" applyBorder="1" applyProtection="1">
      <protection locked="0"/>
    </xf>
    <xf numFmtId="9" fontId="11" fillId="2" borderId="8" xfId="0" applyNumberFormat="1" applyFont="1" applyFill="1" applyBorder="1" applyProtection="1">
      <protection locked="0"/>
    </xf>
    <xf numFmtId="2" fontId="9" fillId="0" borderId="12" xfId="0" applyNumberFormat="1" applyFont="1" applyBorder="1" applyProtection="1">
      <protection locked="0"/>
    </xf>
    <xf numFmtId="0" fontId="5" fillId="0" borderId="0" xfId="0" applyFont="1" applyAlignment="1" applyProtection="1">
      <alignment horizontal="center"/>
      <protection locked="0"/>
    </xf>
    <xf numFmtId="0" fontId="6" fillId="0" borderId="0" xfId="0" applyFont="1" applyAlignment="1" applyProtection="1">
      <alignment vertical="top" wrapText="1"/>
      <protection locked="0"/>
    </xf>
    <xf numFmtId="9" fontId="11" fillId="0" borderId="0" xfId="0" applyNumberFormat="1" applyFont="1" applyProtection="1">
      <protection locked="0"/>
    </xf>
    <xf numFmtId="0" fontId="18" fillId="0" borderId="16" xfId="0" applyFont="1" applyBorder="1" applyAlignment="1" applyProtection="1">
      <alignment horizontal="left"/>
      <protection locked="0"/>
    </xf>
    <xf numFmtId="0" fontId="18" fillId="0" borderId="17" xfId="0" applyFont="1" applyBorder="1" applyAlignment="1" applyProtection="1">
      <alignment horizontal="left"/>
      <protection locked="0"/>
    </xf>
    <xf numFmtId="0" fontId="18" fillId="0" borderId="18" xfId="0" applyFont="1" applyBorder="1" applyAlignment="1" applyProtection="1">
      <alignment horizontal="left"/>
      <protection locked="0"/>
    </xf>
    <xf numFmtId="0" fontId="19" fillId="3" borderId="2" xfId="0" applyFont="1" applyFill="1" applyBorder="1" applyProtection="1">
      <protection locked="0"/>
    </xf>
    <xf numFmtId="0" fontId="6" fillId="0" borderId="0" xfId="0" applyFont="1" applyAlignment="1" applyProtection="1">
      <alignment vertical="justify" wrapText="1"/>
      <protection locked="0"/>
    </xf>
    <xf numFmtId="167" fontId="5" fillId="0" borderId="2" xfId="0" applyNumberFormat="1" applyFont="1" applyBorder="1" applyAlignment="1" applyProtection="1">
      <alignment horizontal="right" vertical="top"/>
      <protection locked="0"/>
    </xf>
    <xf numFmtId="2" fontId="5" fillId="0" borderId="2" xfId="0" applyNumberFormat="1" applyFont="1" applyBorder="1" applyAlignment="1">
      <alignment horizontal="centerContinuous" vertical="center"/>
    </xf>
    <xf numFmtId="2" fontId="5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" fontId="5" fillId="0" borderId="0" xfId="0" applyNumberFormat="1" applyFont="1" applyAlignment="1">
      <alignment horizontal="right" vertical="top"/>
    </xf>
    <xf numFmtId="1" fontId="6" fillId="0" borderId="5" xfId="0" applyNumberFormat="1" applyFont="1" applyBorder="1" applyAlignment="1">
      <alignment horizontal="center" vertical="top"/>
    </xf>
    <xf numFmtId="0" fontId="6" fillId="0" borderId="5" xfId="0" applyFont="1" applyBorder="1" applyAlignment="1">
      <alignment horizontal="center" vertical="top" wrapText="1"/>
    </xf>
    <xf numFmtId="0" fontId="6" fillId="0" borderId="5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center" vertical="top"/>
    </xf>
    <xf numFmtId="4" fontId="6" fillId="0" borderId="5" xfId="0" applyNumberFormat="1" applyFont="1" applyBorder="1" applyAlignment="1">
      <alignment horizontal="right" vertical="top"/>
    </xf>
    <xf numFmtId="0" fontId="6" fillId="0" borderId="0" xfId="0" applyFont="1" applyAlignment="1">
      <alignment horizontal="left" vertical="top" wrapText="1"/>
    </xf>
    <xf numFmtId="0" fontId="6" fillId="0" borderId="0" xfId="0" applyFont="1" applyAlignment="1">
      <alignment horizontal="center" vertical="top"/>
    </xf>
    <xf numFmtId="4" fontId="6" fillId="0" borderId="0" xfId="0" applyNumberFormat="1" applyFont="1" applyAlignment="1">
      <alignment horizontal="right" vertical="top"/>
    </xf>
    <xf numFmtId="1" fontId="6" fillId="0" borderId="6" xfId="0" applyNumberFormat="1" applyFont="1" applyBorder="1" applyAlignment="1">
      <alignment horizontal="center" vertical="top"/>
    </xf>
    <xf numFmtId="0" fontId="6" fillId="0" borderId="6" xfId="0" applyFont="1" applyBorder="1" applyAlignment="1">
      <alignment horizontal="center" vertical="top" wrapText="1"/>
    </xf>
    <xf numFmtId="0" fontId="6" fillId="0" borderId="6" xfId="0" applyFont="1" applyBorder="1" applyAlignment="1">
      <alignment horizontal="left" vertical="top" wrapText="1"/>
    </xf>
    <xf numFmtId="0" fontId="6" fillId="0" borderId="6" xfId="0" applyFont="1" applyBorder="1" applyAlignment="1">
      <alignment horizontal="center" vertical="top"/>
    </xf>
    <xf numFmtId="4" fontId="6" fillId="0" borderId="6" xfId="0" applyNumberFormat="1" applyFont="1" applyBorder="1" applyAlignment="1">
      <alignment horizontal="right" vertical="top"/>
    </xf>
    <xf numFmtId="0" fontId="8" fillId="0" borderId="0" xfId="0" applyFont="1"/>
    <xf numFmtId="0" fontId="5" fillId="0" borderId="13" xfId="0" applyFont="1" applyBorder="1" applyAlignment="1">
      <alignment horizontal="left"/>
    </xf>
    <xf numFmtId="0" fontId="6" fillId="0" borderId="13" xfId="0" applyFont="1" applyBorder="1" applyAlignment="1">
      <alignment horizontal="left"/>
    </xf>
    <xf numFmtId="0" fontId="6" fillId="0" borderId="13" xfId="0" applyFont="1" applyBorder="1"/>
    <xf numFmtId="2" fontId="9" fillId="0" borderId="8" xfId="0" applyNumberFormat="1" applyFont="1" applyBorder="1"/>
    <xf numFmtId="165" fontId="5" fillId="0" borderId="8" xfId="0" applyNumberFormat="1" applyFont="1" applyBorder="1"/>
    <xf numFmtId="0" fontId="10" fillId="0" borderId="0" xfId="0" applyFont="1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top"/>
    </xf>
    <xf numFmtId="0" fontId="6" fillId="0" borderId="0" xfId="0" applyFont="1"/>
    <xf numFmtId="166" fontId="11" fillId="2" borderId="8" xfId="0" applyNumberFormat="1" applyFont="1" applyFill="1" applyBorder="1"/>
    <xf numFmtId="2" fontId="12" fillId="0" borderId="7" xfId="0" applyNumberFormat="1" applyFont="1" applyBorder="1"/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vertical="top"/>
    </xf>
    <xf numFmtId="0" fontId="5" fillId="0" borderId="9" xfId="0" applyFont="1" applyBorder="1" applyAlignment="1">
      <alignment horizontal="left" vertical="center"/>
    </xf>
    <xf numFmtId="0" fontId="6" fillId="0" borderId="9" xfId="0" applyFont="1" applyBorder="1" applyAlignment="1">
      <alignment vertical="top"/>
    </xf>
    <xf numFmtId="0" fontId="6" fillId="0" borderId="9" xfId="0" applyFont="1" applyBorder="1"/>
    <xf numFmtId="10" fontId="11" fillId="2" borderId="8" xfId="0" applyNumberFormat="1" applyFont="1" applyFill="1" applyBorder="1"/>
    <xf numFmtId="165" fontId="5" fillId="0" borderId="11" xfId="0" applyNumberFormat="1" applyFont="1" applyBorder="1"/>
    <xf numFmtId="0" fontId="5" fillId="0" borderId="0" xfId="0" applyFont="1"/>
    <xf numFmtId="0" fontId="6" fillId="0" borderId="9" xfId="0" applyFont="1" applyBorder="1" applyAlignment="1">
      <alignment horizontal="left"/>
    </xf>
    <xf numFmtId="0" fontId="5" fillId="0" borderId="9" xfId="0" applyFont="1" applyBorder="1"/>
    <xf numFmtId="2" fontId="13" fillId="0" borderId="8" xfId="0" applyNumberFormat="1" applyFont="1" applyBorder="1"/>
    <xf numFmtId="0" fontId="6" fillId="0" borderId="0" xfId="0" applyFont="1" applyAlignment="1">
      <alignment horizontal="left"/>
    </xf>
    <xf numFmtId="2" fontId="9" fillId="0" borderId="12" xfId="0" applyNumberFormat="1" applyFont="1" applyBorder="1"/>
    <xf numFmtId="165" fontId="5" fillId="0" borderId="12" xfId="1" applyNumberFormat="1" applyFont="1" applyBorder="1" applyProtection="1"/>
    <xf numFmtId="0" fontId="10" fillId="0" borderId="13" xfId="0" applyFont="1" applyBorder="1"/>
    <xf numFmtId="0" fontId="5" fillId="0" borderId="14" xfId="0" applyFont="1" applyBorder="1"/>
    <xf numFmtId="0" fontId="6" fillId="0" borderId="14" xfId="0" applyFont="1" applyBorder="1"/>
    <xf numFmtId="9" fontId="6" fillId="0" borderId="14" xfId="0" applyNumberFormat="1" applyFont="1" applyBorder="1" applyAlignment="1">
      <alignment horizontal="left"/>
    </xf>
    <xf numFmtId="9" fontId="11" fillId="2" borderId="8" xfId="0" applyNumberFormat="1" applyFont="1" applyFill="1" applyBorder="1"/>
    <xf numFmtId="165" fontId="5" fillId="0" borderId="11" xfId="1" applyNumberFormat="1" applyFont="1" applyBorder="1" applyProtection="1"/>
    <xf numFmtId="0" fontId="5" fillId="0" borderId="0" xfId="0" applyFont="1" applyAlignment="1">
      <alignment horizontal="center"/>
    </xf>
    <xf numFmtId="165" fontId="5" fillId="0" borderId="8" xfId="1" applyNumberFormat="1" applyFont="1" applyBorder="1" applyProtection="1"/>
    <xf numFmtId="1" fontId="5" fillId="0" borderId="1" xfId="0" applyNumberFormat="1" applyFont="1" applyBorder="1" applyAlignment="1">
      <alignment horizontal="center" vertical="center" wrapText="1"/>
    </xf>
    <xf numFmtId="1" fontId="5" fillId="0" borderId="3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2" fillId="0" borderId="0" xfId="0" applyFont="1" applyAlignment="1" applyProtection="1">
      <alignment horizontal="left" vertical="top" wrapText="1"/>
      <protection locked="0"/>
    </xf>
    <xf numFmtId="0" fontId="1" fillId="0" borderId="0" xfId="0" applyFont="1" applyAlignment="1" applyProtection="1">
      <alignment horizontal="right" vertical="top"/>
      <protection locked="0"/>
    </xf>
    <xf numFmtId="0" fontId="5" fillId="0" borderId="4" xfId="0" applyFont="1" applyBorder="1" applyAlignment="1">
      <alignment horizontal="left" vertical="top" wrapText="1"/>
    </xf>
    <xf numFmtId="0" fontId="0" fillId="0" borderId="4" xfId="0" applyBorder="1" applyAlignment="1">
      <alignment vertical="top"/>
    </xf>
    <xf numFmtId="0" fontId="5" fillId="0" borderId="0" xfId="0" applyFont="1" applyAlignment="1">
      <alignment horizontal="left" vertical="top" wrapText="1"/>
    </xf>
    <xf numFmtId="0" fontId="0" fillId="0" borderId="0" xfId="0" applyAlignment="1">
      <alignment vertical="top"/>
    </xf>
    <xf numFmtId="0" fontId="5" fillId="0" borderId="15" xfId="0" applyFont="1" applyBorder="1" applyAlignment="1">
      <alignment horizontal="left" vertical="top" wrapText="1"/>
    </xf>
    <xf numFmtId="0" fontId="17" fillId="0" borderId="15" xfId="0" applyFont="1" applyBorder="1" applyAlignment="1">
      <alignment vertical="top"/>
    </xf>
    <xf numFmtId="0" fontId="5" fillId="0" borderId="5" xfId="0" applyFont="1" applyBorder="1" applyAlignment="1">
      <alignment horizontal="left" vertical="top" wrapText="1"/>
    </xf>
    <xf numFmtId="0" fontId="17" fillId="0" borderId="5" xfId="0" applyFont="1" applyBorder="1" applyAlignment="1">
      <alignment vertical="top"/>
    </xf>
    <xf numFmtId="0" fontId="0" fillId="0" borderId="5" xfId="0" applyBorder="1" applyAlignment="1">
      <alignment vertical="top"/>
    </xf>
    <xf numFmtId="0" fontId="20" fillId="0" borderId="0" xfId="0" applyFont="1" applyAlignment="1">
      <alignment horizontal="justify" vertical="center"/>
    </xf>
  </cellXfs>
  <cellStyles count="2">
    <cellStyle name="Įprastas" xfId="0" builtinId="0"/>
    <cellStyle name="Kablelis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outlinePr summaryBelow="0"/>
  </sheetPr>
  <dimension ref="A1:BC201"/>
  <sheetViews>
    <sheetView tabSelected="1" zoomScaleNormal="100" workbookViewId="0">
      <pane ySplit="10" topLeftCell="A82" activePane="bottomLeft" state="frozenSplit"/>
      <selection pane="bottomLeft" activeCell="O171" sqref="O171"/>
    </sheetView>
  </sheetViews>
  <sheetFormatPr defaultRowHeight="15" x14ac:dyDescent="0.25"/>
  <cols>
    <col min="1" max="1" width="5.7109375" style="1" customWidth="1"/>
    <col min="2" max="2" width="9.28515625" style="1" customWidth="1"/>
    <col min="3" max="3" width="28.7109375" style="1" customWidth="1"/>
    <col min="4" max="4" width="5.85546875" style="1" customWidth="1"/>
    <col min="5" max="5" width="8" style="1" customWidth="1"/>
    <col min="6" max="6" width="8.5703125" style="1" bestFit="1" customWidth="1"/>
    <col min="7" max="7" width="8.7109375" style="1" bestFit="1" customWidth="1"/>
    <col min="8" max="8" width="8.85546875" style="1" bestFit="1" customWidth="1"/>
    <col min="9" max="9" width="16.7109375" style="1" customWidth="1"/>
    <col min="10" max="10" width="0" style="1" hidden="1" customWidth="1"/>
    <col min="11" max="53" width="9.140625" style="1"/>
    <col min="54" max="54" width="44.7109375" style="2" hidden="1" customWidth="1"/>
    <col min="55" max="55" width="75.85546875" style="1" hidden="1" customWidth="1"/>
    <col min="56" max="16384" width="9.140625" style="1"/>
  </cols>
  <sheetData>
    <row r="1" spans="1:55" x14ac:dyDescent="0.25">
      <c r="G1" s="1" t="s">
        <v>274</v>
      </c>
    </row>
    <row r="2" spans="1:55" x14ac:dyDescent="0.25">
      <c r="A2" s="3" t="s">
        <v>271</v>
      </c>
      <c r="B2" s="4"/>
      <c r="C2" s="4"/>
      <c r="D2" s="4"/>
      <c r="E2" s="4"/>
      <c r="F2" s="4"/>
      <c r="G2" s="4"/>
      <c r="H2" s="4"/>
      <c r="I2" s="4"/>
      <c r="J2" s="5"/>
      <c r="K2" s="5"/>
      <c r="L2" s="5"/>
      <c r="M2" s="5"/>
    </row>
    <row r="3" spans="1:55" x14ac:dyDescent="0.25">
      <c r="A3" s="6" t="s">
        <v>275</v>
      </c>
      <c r="B3" s="4"/>
      <c r="C3" s="4"/>
      <c r="D3" s="4"/>
      <c r="E3" s="4"/>
      <c r="F3" s="4"/>
      <c r="G3" s="4"/>
      <c r="H3" s="4"/>
      <c r="I3" s="4"/>
      <c r="J3" s="5"/>
      <c r="K3" s="5"/>
      <c r="L3" s="5"/>
      <c r="M3" s="5"/>
    </row>
    <row r="4" spans="1:55" x14ac:dyDescent="0.25">
      <c r="A4" s="6"/>
      <c r="B4" s="4"/>
      <c r="C4" s="4"/>
      <c r="D4" s="4"/>
      <c r="E4" s="4"/>
      <c r="F4" s="4"/>
      <c r="G4" s="4"/>
      <c r="H4" s="4"/>
      <c r="I4" s="4"/>
      <c r="J4" s="5"/>
      <c r="K4" s="5"/>
      <c r="L4" s="5"/>
      <c r="M4" s="5"/>
    </row>
    <row r="5" spans="1:55" x14ac:dyDescent="0.25">
      <c r="A5" s="93" t="s">
        <v>11</v>
      </c>
      <c r="B5" s="93"/>
      <c r="C5" s="92" t="s">
        <v>273</v>
      </c>
      <c r="D5" s="92"/>
      <c r="E5" s="92"/>
      <c r="F5" s="92"/>
      <c r="G5" s="92"/>
      <c r="H5" s="92"/>
      <c r="I5" s="92"/>
      <c r="J5" s="8"/>
      <c r="K5" s="5"/>
      <c r="L5" s="5"/>
      <c r="M5" s="5"/>
      <c r="BC5" s="7" t="s">
        <v>14</v>
      </c>
    </row>
    <row r="6" spans="1:55" x14ac:dyDescent="0.25">
      <c r="A6" s="93" t="s">
        <v>9</v>
      </c>
      <c r="B6" s="93"/>
      <c r="C6" s="92" t="s">
        <v>272</v>
      </c>
      <c r="D6" s="92"/>
      <c r="E6" s="92"/>
      <c r="F6" s="92"/>
      <c r="G6" s="92"/>
      <c r="H6" s="92"/>
      <c r="I6" s="92"/>
      <c r="J6" s="5"/>
      <c r="K6" s="5"/>
      <c r="L6" s="5"/>
      <c r="M6" s="5"/>
      <c r="BC6" s="7" t="s">
        <v>15</v>
      </c>
    </row>
    <row r="7" spans="1:55" x14ac:dyDescent="0.25">
      <c r="A7" s="93" t="s">
        <v>10</v>
      </c>
      <c r="B7" s="93"/>
      <c r="C7" s="92" t="s">
        <v>16</v>
      </c>
      <c r="D7" s="92"/>
      <c r="E7" s="92"/>
      <c r="F7" s="92"/>
      <c r="G7" s="92"/>
      <c r="H7" s="92"/>
      <c r="I7" s="92"/>
      <c r="J7" s="5"/>
      <c r="K7" s="5"/>
      <c r="L7" s="5"/>
      <c r="M7" s="5"/>
      <c r="BC7" s="7" t="s">
        <v>16</v>
      </c>
    </row>
    <row r="8" spans="1:55" x14ac:dyDescent="0.25">
      <c r="A8" s="6"/>
      <c r="B8" s="4"/>
      <c r="C8" s="4"/>
      <c r="D8" s="4"/>
      <c r="E8" s="4"/>
      <c r="F8" s="4"/>
      <c r="G8" s="4"/>
      <c r="H8" s="9" t="s">
        <v>12</v>
      </c>
      <c r="I8" s="10">
        <f ca="1">I167</f>
        <v>10423.839999999998</v>
      </c>
      <c r="J8" s="5"/>
      <c r="K8" s="5"/>
      <c r="L8" s="5"/>
      <c r="M8" s="5"/>
    </row>
    <row r="9" spans="1:55" x14ac:dyDescent="0.25">
      <c r="A9" s="86" t="s">
        <v>3</v>
      </c>
      <c r="B9" s="88" t="s">
        <v>4</v>
      </c>
      <c r="C9" s="88" t="s">
        <v>6</v>
      </c>
      <c r="D9" s="89" t="s">
        <v>5</v>
      </c>
      <c r="E9" s="91" t="s">
        <v>0</v>
      </c>
      <c r="F9" s="34" t="s">
        <v>1</v>
      </c>
      <c r="G9" s="34"/>
      <c r="H9" s="34"/>
      <c r="I9" s="34"/>
      <c r="J9" s="5"/>
      <c r="K9" s="5"/>
      <c r="L9" s="5"/>
      <c r="M9" s="5"/>
    </row>
    <row r="10" spans="1:55" ht="33.75" x14ac:dyDescent="0.25">
      <c r="A10" s="87"/>
      <c r="B10" s="88"/>
      <c r="C10" s="88"/>
      <c r="D10" s="90"/>
      <c r="E10" s="91"/>
      <c r="F10" s="35" t="s">
        <v>7</v>
      </c>
      <c r="G10" s="35" t="s">
        <v>13</v>
      </c>
      <c r="H10" s="35" t="s">
        <v>8</v>
      </c>
      <c r="I10" s="35" t="s">
        <v>2</v>
      </c>
      <c r="J10" s="5"/>
      <c r="K10" s="5"/>
      <c r="L10" s="5"/>
      <c r="M10" s="5"/>
    </row>
    <row r="11" spans="1:55" x14ac:dyDescent="0.25">
      <c r="A11" s="36"/>
      <c r="B11" s="37"/>
      <c r="C11" s="94" t="s">
        <v>17</v>
      </c>
      <c r="D11" s="95"/>
      <c r="E11" s="95"/>
      <c r="F11" s="38"/>
      <c r="G11" s="38"/>
      <c r="H11" s="38"/>
      <c r="I11" s="38" t="s">
        <v>18</v>
      </c>
      <c r="J11" s="5"/>
      <c r="K11" s="5"/>
      <c r="L11" s="5"/>
      <c r="M11" s="5"/>
    </row>
    <row r="12" spans="1:55" x14ac:dyDescent="0.25">
      <c r="A12" s="36"/>
      <c r="B12" s="37"/>
      <c r="C12" s="96" t="s">
        <v>19</v>
      </c>
      <c r="D12" s="97"/>
      <c r="E12" s="97"/>
      <c r="F12" s="38"/>
      <c r="G12" s="38"/>
      <c r="H12" s="38"/>
      <c r="I12" s="38" t="s">
        <v>20</v>
      </c>
      <c r="J12" s="5"/>
      <c r="K12" s="5"/>
      <c r="L12" s="5"/>
      <c r="M12" s="5"/>
    </row>
    <row r="13" spans="1:55" s="12" customFormat="1" x14ac:dyDescent="0.25">
      <c r="A13" s="36"/>
      <c r="B13" s="37"/>
      <c r="C13" s="98" t="str">
        <f>BB13</f>
        <v>Skyrius Grindys</v>
      </c>
      <c r="D13" s="99"/>
      <c r="E13" s="99"/>
      <c r="F13" s="38"/>
      <c r="G13" s="38"/>
      <c r="H13" s="38"/>
      <c r="I13" s="38"/>
      <c r="J13" s="11"/>
      <c r="K13" s="11"/>
      <c r="L13" s="11"/>
      <c r="M13" s="11"/>
      <c r="BB13" s="2" t="s">
        <v>230</v>
      </c>
    </row>
    <row r="14" spans="1:55" s="12" customFormat="1" ht="22.5" x14ac:dyDescent="0.25">
      <c r="A14" s="39">
        <v>1</v>
      </c>
      <c r="B14" s="40" t="s">
        <v>21</v>
      </c>
      <c r="C14" s="41" t="s">
        <v>22</v>
      </c>
      <c r="D14" s="40" t="s">
        <v>23</v>
      </c>
      <c r="E14" s="42">
        <v>0.01</v>
      </c>
      <c r="F14" s="43">
        <v>5.45</v>
      </c>
      <c r="G14" s="43">
        <v>0</v>
      </c>
      <c r="H14" s="43">
        <v>0</v>
      </c>
      <c r="I14" s="43">
        <f t="shared" ref="I14:I26" si="0">SUM(F14+G14+H14)</f>
        <v>5.45</v>
      </c>
      <c r="J14" s="11">
        <v>0</v>
      </c>
      <c r="K14" s="11"/>
      <c r="L14" s="11"/>
      <c r="M14" s="11"/>
      <c r="BB14" s="2"/>
    </row>
    <row r="15" spans="1:55" s="12" customFormat="1" ht="22.5" x14ac:dyDescent="0.25">
      <c r="A15" s="39">
        <v>2</v>
      </c>
      <c r="B15" s="40" t="s">
        <v>24</v>
      </c>
      <c r="C15" s="41" t="s">
        <v>25</v>
      </c>
      <c r="D15" s="40" t="s">
        <v>23</v>
      </c>
      <c r="E15" s="42">
        <v>0.01</v>
      </c>
      <c r="F15" s="43">
        <v>4</v>
      </c>
      <c r="G15" s="43">
        <v>0</v>
      </c>
      <c r="H15" s="43">
        <v>0</v>
      </c>
      <c r="I15" s="43">
        <f t="shared" si="0"/>
        <v>4</v>
      </c>
      <c r="J15" s="11">
        <v>0</v>
      </c>
      <c r="K15" s="11"/>
      <c r="L15" s="11"/>
      <c r="M15" s="11"/>
      <c r="BB15" s="2"/>
    </row>
    <row r="16" spans="1:55" s="12" customFormat="1" ht="45" x14ac:dyDescent="0.25">
      <c r="A16" s="39">
        <v>3</v>
      </c>
      <c r="B16" s="40" t="s">
        <v>26</v>
      </c>
      <c r="C16" s="41" t="s">
        <v>27</v>
      </c>
      <c r="D16" s="40" t="s">
        <v>28</v>
      </c>
      <c r="E16" s="42">
        <v>1</v>
      </c>
      <c r="F16" s="43">
        <v>47.14</v>
      </c>
      <c r="G16" s="43">
        <v>15.55</v>
      </c>
      <c r="H16" s="43">
        <v>0.08</v>
      </c>
      <c r="I16" s="43">
        <f t="shared" si="0"/>
        <v>62.769999999999996</v>
      </c>
      <c r="J16" s="11">
        <v>0</v>
      </c>
      <c r="K16" s="11"/>
      <c r="L16" s="11"/>
      <c r="M16" s="11"/>
      <c r="BB16" s="2"/>
    </row>
    <row r="17" spans="1:54" s="12" customFormat="1" x14ac:dyDescent="0.25">
      <c r="A17" s="39">
        <v>4</v>
      </c>
      <c r="B17" s="40" t="s">
        <v>29</v>
      </c>
      <c r="C17" s="41" t="s">
        <v>30</v>
      </c>
      <c r="D17" s="40" t="s">
        <v>31</v>
      </c>
      <c r="E17" s="42">
        <v>0.9</v>
      </c>
      <c r="F17" s="43">
        <v>0</v>
      </c>
      <c r="G17" s="43">
        <v>2.56</v>
      </c>
      <c r="H17" s="43">
        <v>0</v>
      </c>
      <c r="I17" s="43">
        <f t="shared" si="0"/>
        <v>2.56</v>
      </c>
      <c r="J17" s="11">
        <v>0</v>
      </c>
      <c r="K17" s="11"/>
      <c r="L17" s="11"/>
      <c r="M17" s="11"/>
      <c r="BB17" s="2"/>
    </row>
    <row r="18" spans="1:54" s="12" customFormat="1" x14ac:dyDescent="0.25">
      <c r="A18" s="39">
        <v>5</v>
      </c>
      <c r="B18" s="40" t="s">
        <v>32</v>
      </c>
      <c r="C18" s="41" t="s">
        <v>33</v>
      </c>
      <c r="D18" s="40" t="s">
        <v>31</v>
      </c>
      <c r="E18" s="42">
        <v>4</v>
      </c>
      <c r="F18" s="43">
        <v>0</v>
      </c>
      <c r="G18" s="43">
        <v>1.48</v>
      </c>
      <c r="H18" s="43">
        <v>0</v>
      </c>
      <c r="I18" s="43">
        <f t="shared" si="0"/>
        <v>1.48</v>
      </c>
      <c r="J18" s="11">
        <v>0</v>
      </c>
      <c r="K18" s="11"/>
      <c r="L18" s="11"/>
      <c r="M18" s="11"/>
      <c r="BB18" s="2"/>
    </row>
    <row r="19" spans="1:54" s="12" customFormat="1" ht="33.75" x14ac:dyDescent="0.25">
      <c r="A19" s="39">
        <v>6</v>
      </c>
      <c r="B19" s="40" t="s">
        <v>34</v>
      </c>
      <c r="C19" s="41" t="s">
        <v>35</v>
      </c>
      <c r="D19" s="40" t="s">
        <v>36</v>
      </c>
      <c r="E19" s="42">
        <v>1</v>
      </c>
      <c r="F19" s="43">
        <v>11.15</v>
      </c>
      <c r="G19" s="43">
        <v>1.51</v>
      </c>
      <c r="H19" s="43">
        <v>0.14000000000000001</v>
      </c>
      <c r="I19" s="43">
        <f t="shared" si="0"/>
        <v>12.8</v>
      </c>
      <c r="J19" s="11">
        <v>0</v>
      </c>
      <c r="K19" s="11"/>
      <c r="L19" s="11"/>
      <c r="M19" s="11"/>
      <c r="BB19" s="2"/>
    </row>
    <row r="20" spans="1:54" s="12" customFormat="1" x14ac:dyDescent="0.25">
      <c r="A20" s="39">
        <v>7</v>
      </c>
      <c r="B20" s="40" t="s">
        <v>29</v>
      </c>
      <c r="C20" s="41" t="s">
        <v>30</v>
      </c>
      <c r="D20" s="40" t="s">
        <v>31</v>
      </c>
      <c r="E20" s="42">
        <v>7.0000000000000007E-2</v>
      </c>
      <c r="F20" s="43">
        <v>0</v>
      </c>
      <c r="G20" s="43">
        <v>0.2</v>
      </c>
      <c r="H20" s="43">
        <v>0</v>
      </c>
      <c r="I20" s="43">
        <f t="shared" si="0"/>
        <v>0.2</v>
      </c>
      <c r="J20" s="11">
        <v>0</v>
      </c>
      <c r="K20" s="11"/>
      <c r="L20" s="11"/>
      <c r="M20" s="11"/>
      <c r="BB20" s="2"/>
    </row>
    <row r="21" spans="1:54" s="12" customFormat="1" x14ac:dyDescent="0.25">
      <c r="A21" s="39">
        <v>8</v>
      </c>
      <c r="B21" s="40" t="s">
        <v>32</v>
      </c>
      <c r="C21" s="41" t="s">
        <v>33</v>
      </c>
      <c r="D21" s="40" t="s">
        <v>31</v>
      </c>
      <c r="E21" s="42">
        <v>0.25</v>
      </c>
      <c r="F21" s="43">
        <v>0</v>
      </c>
      <c r="G21" s="43">
        <v>0.09</v>
      </c>
      <c r="H21" s="43">
        <v>0</v>
      </c>
      <c r="I21" s="43">
        <f t="shared" si="0"/>
        <v>0.09</v>
      </c>
      <c r="J21" s="11">
        <v>0</v>
      </c>
      <c r="K21" s="11"/>
      <c r="L21" s="11"/>
      <c r="M21" s="11"/>
      <c r="BB21" s="2"/>
    </row>
    <row r="22" spans="1:54" s="12" customFormat="1" x14ac:dyDescent="0.25">
      <c r="A22" s="39">
        <v>9</v>
      </c>
      <c r="B22" s="40" t="s">
        <v>37</v>
      </c>
      <c r="C22" s="41" t="s">
        <v>38</v>
      </c>
      <c r="D22" s="40" t="s">
        <v>39</v>
      </c>
      <c r="E22" s="42">
        <v>0.01</v>
      </c>
      <c r="F22" s="43">
        <v>0.55000000000000004</v>
      </c>
      <c r="G22" s="43">
        <v>0</v>
      </c>
      <c r="H22" s="43">
        <v>0</v>
      </c>
      <c r="I22" s="43">
        <f t="shared" si="0"/>
        <v>0.55000000000000004</v>
      </c>
      <c r="J22" s="11">
        <v>0</v>
      </c>
      <c r="K22" s="11"/>
      <c r="L22" s="11"/>
      <c r="M22" s="11"/>
      <c r="BB22" s="2"/>
    </row>
    <row r="23" spans="1:54" s="12" customFormat="1" x14ac:dyDescent="0.25">
      <c r="A23" s="39">
        <v>10</v>
      </c>
      <c r="B23" s="40" t="s">
        <v>40</v>
      </c>
      <c r="C23" s="41" t="s">
        <v>41</v>
      </c>
      <c r="D23" s="40" t="s">
        <v>28</v>
      </c>
      <c r="E23" s="42">
        <v>1</v>
      </c>
      <c r="F23" s="43">
        <v>1.43</v>
      </c>
      <c r="G23" s="43">
        <v>0</v>
      </c>
      <c r="H23" s="43">
        <v>0</v>
      </c>
      <c r="I23" s="43">
        <f t="shared" si="0"/>
        <v>1.43</v>
      </c>
      <c r="J23" s="11">
        <v>0</v>
      </c>
      <c r="K23" s="11"/>
      <c r="L23" s="11"/>
      <c r="M23" s="11"/>
      <c r="BB23" s="2"/>
    </row>
    <row r="24" spans="1:54" s="12" customFormat="1" ht="33.75" x14ac:dyDescent="0.25">
      <c r="A24" s="39">
        <v>11</v>
      </c>
      <c r="B24" s="40" t="s">
        <v>42</v>
      </c>
      <c r="C24" s="41" t="s">
        <v>43</v>
      </c>
      <c r="D24" s="40" t="s">
        <v>23</v>
      </c>
      <c r="E24" s="42">
        <v>0.01</v>
      </c>
      <c r="F24" s="43">
        <v>4.28</v>
      </c>
      <c r="G24" s="43">
        <v>3.19</v>
      </c>
      <c r="H24" s="43">
        <v>0.24</v>
      </c>
      <c r="I24" s="43">
        <f t="shared" si="0"/>
        <v>7.7100000000000009</v>
      </c>
      <c r="J24" s="11">
        <v>0</v>
      </c>
      <c r="K24" s="11"/>
      <c r="L24" s="11"/>
      <c r="M24" s="11"/>
      <c r="BB24" s="2"/>
    </row>
    <row r="25" spans="1:54" s="12" customFormat="1" ht="33.75" x14ac:dyDescent="0.25">
      <c r="A25" s="39">
        <v>12</v>
      </c>
      <c r="B25" s="40" t="s">
        <v>44</v>
      </c>
      <c r="C25" s="41" t="s">
        <v>45</v>
      </c>
      <c r="D25" s="40" t="s">
        <v>28</v>
      </c>
      <c r="E25" s="42">
        <v>1</v>
      </c>
      <c r="F25" s="43">
        <v>11.86</v>
      </c>
      <c r="G25" s="43">
        <v>10.09</v>
      </c>
      <c r="H25" s="43">
        <v>0.04</v>
      </c>
      <c r="I25" s="43">
        <f t="shared" si="0"/>
        <v>21.99</v>
      </c>
      <c r="J25" s="11">
        <v>0</v>
      </c>
      <c r="K25" s="11"/>
      <c r="L25" s="11"/>
      <c r="M25" s="11"/>
      <c r="BB25" s="2"/>
    </row>
    <row r="26" spans="1:54" s="12" customFormat="1" x14ac:dyDescent="0.25">
      <c r="A26" s="39">
        <v>13</v>
      </c>
      <c r="B26" s="40" t="s">
        <v>46</v>
      </c>
      <c r="C26" s="41" t="s">
        <v>47</v>
      </c>
      <c r="D26" s="40" t="s">
        <v>39</v>
      </c>
      <c r="E26" s="42">
        <v>0.01</v>
      </c>
      <c r="F26" s="43">
        <v>2.35</v>
      </c>
      <c r="G26" s="43">
        <v>1.78</v>
      </c>
      <c r="H26" s="43">
        <v>0</v>
      </c>
      <c r="I26" s="43">
        <f t="shared" si="0"/>
        <v>4.13</v>
      </c>
      <c r="J26" s="11">
        <v>0</v>
      </c>
      <c r="K26" s="11"/>
      <c r="L26" s="11"/>
      <c r="M26" s="11"/>
      <c r="BB26" s="2"/>
    </row>
    <row r="27" spans="1:54" s="12" customFormat="1" x14ac:dyDescent="0.25">
      <c r="A27" s="36"/>
      <c r="B27" s="37"/>
      <c r="C27" s="100" t="str">
        <f>BB27</f>
        <v>Iš viso už skyrių Grindys</v>
      </c>
      <c r="D27" s="101"/>
      <c r="E27" s="101"/>
      <c r="F27" s="38" t="str">
        <f>TEXT(SUM(F13:F26),"# ##0,00")</f>
        <v xml:space="preserve"> 88,21</v>
      </c>
      <c r="G27" s="38" t="str">
        <f>TEXT(SUM(G13:G26),"# ##0,00")</f>
        <v xml:space="preserve"> 36,45</v>
      </c>
      <c r="H27" s="38" t="str">
        <f>TEXT(SUM(H13:H26),"# ##0,00")</f>
        <v xml:space="preserve"> 0,50</v>
      </c>
      <c r="I27" s="38" t="str">
        <f>TEXT(SUM(I13:I26),"# ##0,00")</f>
        <v xml:space="preserve"> 125,16</v>
      </c>
      <c r="J27" s="11"/>
      <c r="K27" s="11"/>
      <c r="L27" s="11"/>
      <c r="M27" s="11"/>
      <c r="BB27" s="2" t="s">
        <v>231</v>
      </c>
    </row>
    <row r="28" spans="1:54" s="12" customFormat="1" x14ac:dyDescent="0.25">
      <c r="A28" s="36"/>
      <c r="B28" s="37"/>
      <c r="C28" s="44"/>
      <c r="D28" s="37"/>
      <c r="E28" s="45"/>
      <c r="F28" s="46"/>
      <c r="G28" s="46"/>
      <c r="H28" s="46"/>
      <c r="I28" s="46"/>
      <c r="J28" s="11"/>
      <c r="K28" s="11"/>
      <c r="L28" s="11"/>
      <c r="M28" s="11"/>
      <c r="BB28" s="2"/>
    </row>
    <row r="29" spans="1:54" s="12" customFormat="1" x14ac:dyDescent="0.25">
      <c r="A29" s="36"/>
      <c r="B29" s="37"/>
      <c r="C29" s="98" t="str">
        <f>BB29</f>
        <v>Skyrius Lubos</v>
      </c>
      <c r="D29" s="99"/>
      <c r="E29" s="99"/>
      <c r="F29" s="38"/>
      <c r="G29" s="38"/>
      <c r="H29" s="38"/>
      <c r="I29" s="38"/>
      <c r="J29" s="11"/>
      <c r="K29" s="11"/>
      <c r="L29" s="11"/>
      <c r="M29" s="11"/>
      <c r="BB29" s="2" t="s">
        <v>232</v>
      </c>
    </row>
    <row r="30" spans="1:54" s="12" customFormat="1" ht="22.5" x14ac:dyDescent="0.25">
      <c r="A30" s="39">
        <v>14</v>
      </c>
      <c r="B30" s="40" t="s">
        <v>48</v>
      </c>
      <c r="C30" s="41" t="s">
        <v>49</v>
      </c>
      <c r="D30" s="40" t="s">
        <v>23</v>
      </c>
      <c r="E30" s="42">
        <v>0.01</v>
      </c>
      <c r="F30" s="43">
        <v>1.2</v>
      </c>
      <c r="G30" s="43">
        <v>0.33</v>
      </c>
      <c r="H30" s="43">
        <v>0</v>
      </c>
      <c r="I30" s="43">
        <f>SUM(F30+G30+H30)</f>
        <v>1.53</v>
      </c>
      <c r="J30" s="11">
        <v>0</v>
      </c>
      <c r="K30" s="11"/>
      <c r="L30" s="11"/>
      <c r="M30" s="11"/>
      <c r="BB30" s="2"/>
    </row>
    <row r="31" spans="1:54" s="12" customFormat="1" x14ac:dyDescent="0.25">
      <c r="A31" s="39">
        <v>15</v>
      </c>
      <c r="B31" s="40" t="s">
        <v>50</v>
      </c>
      <c r="C31" s="41" t="s">
        <v>51</v>
      </c>
      <c r="D31" s="40" t="s">
        <v>52</v>
      </c>
      <c r="E31" s="42">
        <v>0.17299999999999999</v>
      </c>
      <c r="F31" s="43">
        <v>0</v>
      </c>
      <c r="G31" s="43">
        <v>0.48</v>
      </c>
      <c r="H31" s="43">
        <v>0</v>
      </c>
      <c r="I31" s="43">
        <f>SUM(F31+G31+H31)</f>
        <v>0.48</v>
      </c>
      <c r="J31" s="11">
        <v>0</v>
      </c>
      <c r="K31" s="11"/>
      <c r="L31" s="11"/>
      <c r="M31" s="11"/>
      <c r="BB31" s="2"/>
    </row>
    <row r="32" spans="1:54" s="12" customFormat="1" ht="22.5" x14ac:dyDescent="0.25">
      <c r="A32" s="39">
        <v>16</v>
      </c>
      <c r="B32" s="40" t="s">
        <v>53</v>
      </c>
      <c r="C32" s="41" t="s">
        <v>54</v>
      </c>
      <c r="D32" s="40" t="s">
        <v>23</v>
      </c>
      <c r="E32" s="42">
        <v>0.01</v>
      </c>
      <c r="F32" s="43">
        <v>1.7</v>
      </c>
      <c r="G32" s="43">
        <v>0.35</v>
      </c>
      <c r="H32" s="43">
        <v>0</v>
      </c>
      <c r="I32" s="43">
        <f>SUM(F32+G32+H32)</f>
        <v>2.0499999999999998</v>
      </c>
      <c r="J32" s="11">
        <v>0</v>
      </c>
      <c r="K32" s="11"/>
      <c r="L32" s="11"/>
      <c r="M32" s="11"/>
      <c r="BB32" s="2"/>
    </row>
    <row r="33" spans="1:54" s="12" customFormat="1" ht="22.5" x14ac:dyDescent="0.25">
      <c r="A33" s="39">
        <v>17</v>
      </c>
      <c r="B33" s="40" t="s">
        <v>55</v>
      </c>
      <c r="C33" s="41" t="s">
        <v>56</v>
      </c>
      <c r="D33" s="40" t="s">
        <v>23</v>
      </c>
      <c r="E33" s="42">
        <v>0.01</v>
      </c>
      <c r="F33" s="43">
        <v>1.02</v>
      </c>
      <c r="G33" s="43">
        <v>0.61</v>
      </c>
      <c r="H33" s="43">
        <v>0</v>
      </c>
      <c r="I33" s="43">
        <f>SUM(F33+G33+H33)</f>
        <v>1.63</v>
      </c>
      <c r="J33" s="11">
        <v>0</v>
      </c>
      <c r="K33" s="11"/>
      <c r="L33" s="11"/>
      <c r="M33" s="11"/>
      <c r="BB33" s="2"/>
    </row>
    <row r="34" spans="1:54" s="12" customFormat="1" ht="33.75" x14ac:dyDescent="0.25">
      <c r="A34" s="47">
        <v>18</v>
      </c>
      <c r="B34" s="48" t="s">
        <v>57</v>
      </c>
      <c r="C34" s="49" t="s">
        <v>58</v>
      </c>
      <c r="D34" s="48" t="s">
        <v>23</v>
      </c>
      <c r="E34" s="50">
        <v>0.01</v>
      </c>
      <c r="F34" s="51">
        <v>1.54</v>
      </c>
      <c r="G34" s="51">
        <v>0.31</v>
      </c>
      <c r="H34" s="51">
        <v>0</v>
      </c>
      <c r="I34" s="51">
        <f>SUM(F34+G34+H34)</f>
        <v>1.85</v>
      </c>
      <c r="J34" s="11">
        <v>0</v>
      </c>
      <c r="K34" s="11"/>
      <c r="L34" s="11"/>
      <c r="M34" s="11"/>
      <c r="BB34" s="2"/>
    </row>
    <row r="35" spans="1:54" s="12" customFormat="1" x14ac:dyDescent="0.25">
      <c r="A35" s="36"/>
      <c r="B35" s="37"/>
      <c r="C35" s="100" t="str">
        <f>BB35</f>
        <v>Iš viso už skyrių Lubos</v>
      </c>
      <c r="D35" s="101"/>
      <c r="E35" s="101"/>
      <c r="F35" s="38" t="str">
        <f>TEXT(SUM(F29:F34),"# ##0,00")</f>
        <v xml:space="preserve"> 5,46</v>
      </c>
      <c r="G35" s="38" t="str">
        <f>TEXT(SUM(G29:G34),"# ##0,00")</f>
        <v xml:space="preserve"> 2,08</v>
      </c>
      <c r="H35" s="38" t="str">
        <f>TEXT(SUM(H29:H34),"# ##0,00")</f>
        <v xml:space="preserve"> 0,00</v>
      </c>
      <c r="I35" s="38" t="str">
        <f>TEXT(SUM(I29:I34),"# ##0,00")</f>
        <v xml:space="preserve"> 7,54</v>
      </c>
      <c r="J35" s="11"/>
      <c r="K35" s="11"/>
      <c r="L35" s="11"/>
      <c r="M35" s="11"/>
      <c r="BB35" s="2" t="s">
        <v>233</v>
      </c>
    </row>
    <row r="36" spans="1:54" s="12" customFormat="1" x14ac:dyDescent="0.25">
      <c r="A36" s="36"/>
      <c r="B36" s="37"/>
      <c r="C36" s="44"/>
      <c r="D36" s="37"/>
      <c r="E36" s="45"/>
      <c r="F36" s="46"/>
      <c r="G36" s="46"/>
      <c r="H36" s="46"/>
      <c r="I36" s="46"/>
      <c r="J36" s="11"/>
      <c r="K36" s="11"/>
      <c r="L36" s="11"/>
      <c r="M36" s="11"/>
      <c r="BB36" s="2"/>
    </row>
    <row r="37" spans="1:54" s="12" customFormat="1" x14ac:dyDescent="0.25">
      <c r="A37" s="36"/>
      <c r="B37" s="37"/>
      <c r="C37" s="98" t="str">
        <f>BB37</f>
        <v>Skyrius Sienos</v>
      </c>
      <c r="D37" s="99"/>
      <c r="E37" s="99"/>
      <c r="F37" s="38"/>
      <c r="G37" s="38"/>
      <c r="H37" s="38"/>
      <c r="I37" s="38"/>
      <c r="J37" s="11"/>
      <c r="K37" s="11"/>
      <c r="L37" s="11"/>
      <c r="M37" s="11"/>
      <c r="BB37" s="2" t="s">
        <v>234</v>
      </c>
    </row>
    <row r="38" spans="1:54" s="12" customFormat="1" ht="22.5" x14ac:dyDescent="0.25">
      <c r="A38" s="39">
        <v>19</v>
      </c>
      <c r="B38" s="40" t="s">
        <v>59</v>
      </c>
      <c r="C38" s="41" t="s">
        <v>60</v>
      </c>
      <c r="D38" s="40" t="s">
        <v>28</v>
      </c>
      <c r="E38" s="42">
        <v>1</v>
      </c>
      <c r="F38" s="43">
        <v>44.11</v>
      </c>
      <c r="G38" s="43">
        <v>2.64</v>
      </c>
      <c r="H38" s="43">
        <v>0</v>
      </c>
      <c r="I38" s="43">
        <f t="shared" ref="I38:I44" si="1">SUM(F38+G38+H38)</f>
        <v>46.75</v>
      </c>
      <c r="J38" s="11">
        <v>0</v>
      </c>
      <c r="K38" s="11"/>
      <c r="L38" s="11"/>
      <c r="M38" s="11"/>
      <c r="BB38" s="2"/>
    </row>
    <row r="39" spans="1:54" s="12" customFormat="1" ht="22.5" x14ac:dyDescent="0.25">
      <c r="A39" s="39">
        <v>20</v>
      </c>
      <c r="B39" s="40" t="s">
        <v>61</v>
      </c>
      <c r="C39" s="41" t="s">
        <v>62</v>
      </c>
      <c r="D39" s="40" t="s">
        <v>23</v>
      </c>
      <c r="E39" s="42">
        <v>0.01</v>
      </c>
      <c r="F39" s="43">
        <v>2.95</v>
      </c>
      <c r="G39" s="43">
        <v>0.24</v>
      </c>
      <c r="H39" s="43">
        <v>0</v>
      </c>
      <c r="I39" s="43">
        <f t="shared" si="1"/>
        <v>3.1900000000000004</v>
      </c>
      <c r="J39" s="11">
        <v>0</v>
      </c>
      <c r="K39" s="11"/>
      <c r="L39" s="11"/>
      <c r="M39" s="11"/>
      <c r="BB39" s="2"/>
    </row>
    <row r="40" spans="1:54" s="12" customFormat="1" ht="33.75" x14ac:dyDescent="0.25">
      <c r="A40" s="39">
        <v>21</v>
      </c>
      <c r="B40" s="40" t="s">
        <v>63</v>
      </c>
      <c r="C40" s="41" t="s">
        <v>64</v>
      </c>
      <c r="D40" s="40" t="s">
        <v>23</v>
      </c>
      <c r="E40" s="42">
        <v>0.01</v>
      </c>
      <c r="F40" s="43">
        <v>1</v>
      </c>
      <c r="G40" s="43">
        <v>0.3</v>
      </c>
      <c r="H40" s="43">
        <v>0</v>
      </c>
      <c r="I40" s="43">
        <f t="shared" si="1"/>
        <v>1.3</v>
      </c>
      <c r="J40" s="11">
        <v>0</v>
      </c>
      <c r="K40" s="11"/>
      <c r="L40" s="11"/>
      <c r="M40" s="11"/>
      <c r="BB40" s="2"/>
    </row>
    <row r="41" spans="1:54" s="12" customFormat="1" x14ac:dyDescent="0.25">
      <c r="A41" s="39">
        <v>22</v>
      </c>
      <c r="B41" s="40" t="s">
        <v>50</v>
      </c>
      <c r="C41" s="41" t="s">
        <v>51</v>
      </c>
      <c r="D41" s="40" t="s">
        <v>52</v>
      </c>
      <c r="E41" s="42">
        <v>0.158</v>
      </c>
      <c r="F41" s="43">
        <v>0</v>
      </c>
      <c r="G41" s="43">
        <v>0.44</v>
      </c>
      <c r="H41" s="43">
        <v>0</v>
      </c>
      <c r="I41" s="43">
        <f t="shared" si="1"/>
        <v>0.44</v>
      </c>
      <c r="J41" s="11">
        <v>0</v>
      </c>
      <c r="K41" s="11"/>
      <c r="L41" s="11"/>
      <c r="M41" s="11"/>
      <c r="BB41" s="2"/>
    </row>
    <row r="42" spans="1:54" s="12" customFormat="1" ht="33.75" x14ac:dyDescent="0.25">
      <c r="A42" s="39">
        <v>23</v>
      </c>
      <c r="B42" s="40" t="s">
        <v>65</v>
      </c>
      <c r="C42" s="41" t="s">
        <v>66</v>
      </c>
      <c r="D42" s="40" t="s">
        <v>23</v>
      </c>
      <c r="E42" s="42">
        <v>0.01</v>
      </c>
      <c r="F42" s="43">
        <v>1.4</v>
      </c>
      <c r="G42" s="43">
        <v>0.31</v>
      </c>
      <c r="H42" s="43">
        <v>0</v>
      </c>
      <c r="I42" s="43">
        <f t="shared" si="1"/>
        <v>1.71</v>
      </c>
      <c r="J42" s="11">
        <v>0</v>
      </c>
      <c r="K42" s="11"/>
      <c r="L42" s="11"/>
      <c r="M42" s="11"/>
      <c r="BB42" s="2"/>
    </row>
    <row r="43" spans="1:54" s="12" customFormat="1" ht="22.5" x14ac:dyDescent="0.25">
      <c r="A43" s="39">
        <v>24</v>
      </c>
      <c r="B43" s="40" t="s">
        <v>67</v>
      </c>
      <c r="C43" s="41" t="s">
        <v>68</v>
      </c>
      <c r="D43" s="40" t="s">
        <v>23</v>
      </c>
      <c r="E43" s="42">
        <v>0.01</v>
      </c>
      <c r="F43" s="43">
        <v>1.04</v>
      </c>
      <c r="G43" s="43">
        <v>0.56000000000000005</v>
      </c>
      <c r="H43" s="43">
        <v>0</v>
      </c>
      <c r="I43" s="43">
        <f t="shared" si="1"/>
        <v>1.6</v>
      </c>
      <c r="J43" s="11">
        <v>0</v>
      </c>
      <c r="K43" s="11"/>
      <c r="L43" s="11"/>
      <c r="M43" s="11"/>
      <c r="BB43" s="2"/>
    </row>
    <row r="44" spans="1:54" s="12" customFormat="1" ht="33.75" x14ac:dyDescent="0.25">
      <c r="A44" s="47">
        <v>25</v>
      </c>
      <c r="B44" s="48" t="s">
        <v>69</v>
      </c>
      <c r="C44" s="49" t="s">
        <v>70</v>
      </c>
      <c r="D44" s="48" t="s">
        <v>23</v>
      </c>
      <c r="E44" s="50">
        <v>0.01</v>
      </c>
      <c r="F44" s="51">
        <v>1.05</v>
      </c>
      <c r="G44" s="51">
        <v>0.48</v>
      </c>
      <c r="H44" s="51">
        <v>0</v>
      </c>
      <c r="I44" s="51">
        <f t="shared" si="1"/>
        <v>1.53</v>
      </c>
      <c r="J44" s="11">
        <v>0</v>
      </c>
      <c r="K44" s="11"/>
      <c r="L44" s="11"/>
      <c r="M44" s="11"/>
      <c r="BB44" s="2"/>
    </row>
    <row r="45" spans="1:54" s="12" customFormat="1" x14ac:dyDescent="0.25">
      <c r="A45" s="36"/>
      <c r="B45" s="37"/>
      <c r="C45" s="100" t="str">
        <f>BB45</f>
        <v>Iš viso už skyrių Sienos</v>
      </c>
      <c r="D45" s="101"/>
      <c r="E45" s="101"/>
      <c r="F45" s="38" t="str">
        <f>TEXT(SUM(F37:F44),"# ##0,00")</f>
        <v xml:space="preserve"> 51,55</v>
      </c>
      <c r="G45" s="38" t="str">
        <f>TEXT(SUM(G37:G44),"# ##0,00")</f>
        <v xml:space="preserve"> 4,97</v>
      </c>
      <c r="H45" s="38" t="str">
        <f>TEXT(SUM(H37:H44),"# ##0,00")</f>
        <v xml:space="preserve"> 0,00</v>
      </c>
      <c r="I45" s="38" t="str">
        <f>TEXT(SUM(I37:I44),"# ##0,00")</f>
        <v xml:space="preserve"> 56,52</v>
      </c>
      <c r="J45" s="11"/>
      <c r="K45" s="11"/>
      <c r="L45" s="11"/>
      <c r="M45" s="11"/>
      <c r="BB45" s="2" t="s">
        <v>235</v>
      </c>
    </row>
    <row r="46" spans="1:54" s="12" customFormat="1" x14ac:dyDescent="0.25">
      <c r="A46" s="36"/>
      <c r="B46" s="37"/>
      <c r="C46" s="44"/>
      <c r="D46" s="37"/>
      <c r="E46" s="45"/>
      <c r="F46" s="46"/>
      <c r="G46" s="46"/>
      <c r="H46" s="46"/>
      <c r="I46" s="46"/>
      <c r="J46" s="11"/>
      <c r="K46" s="11"/>
      <c r="L46" s="11"/>
      <c r="M46" s="11"/>
      <c r="BB46" s="2"/>
    </row>
    <row r="47" spans="1:54" s="12" customFormat="1" x14ac:dyDescent="0.25">
      <c r="A47" s="36"/>
      <c r="B47" s="37"/>
      <c r="C47" s="98" t="str">
        <f>BB47</f>
        <v>Skyrius Durys</v>
      </c>
      <c r="D47" s="99"/>
      <c r="E47" s="99"/>
      <c r="F47" s="38"/>
      <c r="G47" s="38"/>
      <c r="H47" s="38"/>
      <c r="I47" s="38"/>
      <c r="J47" s="11"/>
      <c r="K47" s="11"/>
      <c r="L47" s="11"/>
      <c r="M47" s="11"/>
      <c r="BB47" s="2" t="s">
        <v>236</v>
      </c>
    </row>
    <row r="48" spans="1:54" s="12" customFormat="1" ht="33.75" x14ac:dyDescent="0.25">
      <c r="A48" s="39">
        <v>26</v>
      </c>
      <c r="B48" s="40" t="s">
        <v>71</v>
      </c>
      <c r="C48" s="41" t="s">
        <v>72</v>
      </c>
      <c r="D48" s="40" t="s">
        <v>23</v>
      </c>
      <c r="E48" s="42">
        <v>0.01</v>
      </c>
      <c r="F48" s="43">
        <v>10.01</v>
      </c>
      <c r="G48" s="43">
        <v>0</v>
      </c>
      <c r="H48" s="43">
        <v>0</v>
      </c>
      <c r="I48" s="43">
        <f>SUM(F48+G48+H48)</f>
        <v>10.01</v>
      </c>
      <c r="J48" s="11">
        <v>0</v>
      </c>
      <c r="K48" s="11"/>
      <c r="L48" s="11"/>
      <c r="M48" s="11"/>
      <c r="BB48" s="2"/>
    </row>
    <row r="49" spans="1:54" s="12" customFormat="1" ht="22.5" x14ac:dyDescent="0.25">
      <c r="A49" s="39">
        <v>27</v>
      </c>
      <c r="B49" s="40" t="s">
        <v>73</v>
      </c>
      <c r="C49" s="41" t="s">
        <v>74</v>
      </c>
      <c r="D49" s="40" t="s">
        <v>75</v>
      </c>
      <c r="E49" s="42">
        <v>1</v>
      </c>
      <c r="F49" s="43">
        <v>6.67</v>
      </c>
      <c r="G49" s="43">
        <v>0</v>
      </c>
      <c r="H49" s="43">
        <v>0</v>
      </c>
      <c r="I49" s="43">
        <f>SUM(F49+G49+H49)</f>
        <v>6.67</v>
      </c>
      <c r="J49" s="11">
        <v>0</v>
      </c>
      <c r="K49" s="11"/>
      <c r="L49" s="11"/>
      <c r="M49" s="11"/>
      <c r="BB49" s="2"/>
    </row>
    <row r="50" spans="1:54" s="12" customFormat="1" ht="45" x14ac:dyDescent="0.25">
      <c r="A50" s="39">
        <v>28</v>
      </c>
      <c r="B50" s="40" t="s">
        <v>76</v>
      </c>
      <c r="C50" s="41" t="s">
        <v>77</v>
      </c>
      <c r="D50" s="40" t="s">
        <v>28</v>
      </c>
      <c r="E50" s="42">
        <v>1</v>
      </c>
      <c r="F50" s="43">
        <v>26.4</v>
      </c>
      <c r="G50" s="43">
        <v>158.43</v>
      </c>
      <c r="H50" s="43">
        <v>0.72</v>
      </c>
      <c r="I50" s="43">
        <f>SUM(F50+G50+H50)</f>
        <v>185.55</v>
      </c>
      <c r="J50" s="11">
        <v>0</v>
      </c>
      <c r="K50" s="11"/>
      <c r="L50" s="11"/>
      <c r="M50" s="11"/>
      <c r="BB50" s="2"/>
    </row>
    <row r="51" spans="1:54" s="12" customFormat="1" ht="22.5" x14ac:dyDescent="0.25">
      <c r="A51" s="47">
        <v>29</v>
      </c>
      <c r="B51" s="48" t="s">
        <v>78</v>
      </c>
      <c r="C51" s="49" t="s">
        <v>79</v>
      </c>
      <c r="D51" s="48" t="s">
        <v>36</v>
      </c>
      <c r="E51" s="50">
        <v>1</v>
      </c>
      <c r="F51" s="51">
        <v>2.65</v>
      </c>
      <c r="G51" s="51">
        <v>6.01</v>
      </c>
      <c r="H51" s="51">
        <v>0.01</v>
      </c>
      <c r="I51" s="51">
        <f>SUM(F51+G51+H51)</f>
        <v>8.67</v>
      </c>
      <c r="J51" s="11">
        <v>0</v>
      </c>
      <c r="K51" s="11"/>
      <c r="L51" s="11"/>
      <c r="M51" s="11"/>
      <c r="BB51" s="2"/>
    </row>
    <row r="52" spans="1:54" s="12" customFormat="1" x14ac:dyDescent="0.25">
      <c r="A52" s="36"/>
      <c r="B52" s="37"/>
      <c r="C52" s="100" t="str">
        <f>BB52</f>
        <v>Iš viso už skyrių Durys</v>
      </c>
      <c r="D52" s="101"/>
      <c r="E52" s="101"/>
      <c r="F52" s="38" t="str">
        <f>TEXT(SUM(F47:F51),"# ##0,00")</f>
        <v xml:space="preserve"> 45,73</v>
      </c>
      <c r="G52" s="38" t="str">
        <f>TEXT(SUM(G47:G51),"# ##0,00")</f>
        <v xml:space="preserve"> 164,44</v>
      </c>
      <c r="H52" s="38" t="str">
        <f>TEXT(SUM(H47:H51),"# ##0,00")</f>
        <v xml:space="preserve"> 0,73</v>
      </c>
      <c r="I52" s="38" t="str">
        <f>TEXT(SUM(I47:I51),"# ##0,00")</f>
        <v xml:space="preserve"> 210,90</v>
      </c>
      <c r="J52" s="11"/>
      <c r="K52" s="11"/>
      <c r="L52" s="11"/>
      <c r="M52" s="11"/>
      <c r="BB52" s="2" t="s">
        <v>237</v>
      </c>
    </row>
    <row r="53" spans="1:54" s="12" customFormat="1" x14ac:dyDescent="0.25">
      <c r="A53" s="36"/>
      <c r="B53" s="37"/>
      <c r="C53" s="44"/>
      <c r="D53" s="37"/>
      <c r="E53" s="45"/>
      <c r="F53" s="46"/>
      <c r="G53" s="46"/>
      <c r="H53" s="46"/>
      <c r="I53" s="46"/>
      <c r="J53" s="11"/>
      <c r="K53" s="11"/>
      <c r="L53" s="11"/>
      <c r="M53" s="11"/>
      <c r="BB53" s="2"/>
    </row>
    <row r="54" spans="1:54" s="12" customFormat="1" x14ac:dyDescent="0.25">
      <c r="A54" s="36"/>
      <c r="B54" s="37"/>
      <c r="C54" s="98" t="str">
        <f>BB54</f>
        <v>Skyrius Elektros instaliacija ir apšvietimas</v>
      </c>
      <c r="D54" s="99"/>
      <c r="E54" s="99"/>
      <c r="F54" s="38"/>
      <c r="G54" s="38"/>
      <c r="H54" s="38"/>
      <c r="I54" s="38"/>
      <c r="J54" s="11"/>
      <c r="K54" s="11"/>
      <c r="L54" s="11"/>
      <c r="M54" s="11"/>
      <c r="BB54" s="2" t="s">
        <v>238</v>
      </c>
    </row>
    <row r="55" spans="1:54" s="12" customFormat="1" ht="22.5" x14ac:dyDescent="0.25">
      <c r="A55" s="39">
        <v>30</v>
      </c>
      <c r="B55" s="40" t="s">
        <v>80</v>
      </c>
      <c r="C55" s="41" t="s">
        <v>81</v>
      </c>
      <c r="D55" s="40" t="s">
        <v>82</v>
      </c>
      <c r="E55" s="42">
        <v>0.01</v>
      </c>
      <c r="F55" s="43">
        <v>2.62</v>
      </c>
      <c r="G55" s="43">
        <v>0</v>
      </c>
      <c r="H55" s="43">
        <v>0</v>
      </c>
      <c r="I55" s="43">
        <f t="shared" ref="I55:I62" si="2">SUM(F55+G55+H55)</f>
        <v>2.62</v>
      </c>
      <c r="J55" s="11">
        <v>0</v>
      </c>
      <c r="K55" s="11"/>
      <c r="L55" s="11"/>
      <c r="M55" s="11"/>
      <c r="BB55" s="2"/>
    </row>
    <row r="56" spans="1:54" s="12" customFormat="1" ht="22.5" x14ac:dyDescent="0.25">
      <c r="A56" s="39">
        <v>31</v>
      </c>
      <c r="B56" s="40" t="s">
        <v>83</v>
      </c>
      <c r="C56" s="41" t="s">
        <v>84</v>
      </c>
      <c r="D56" s="40" t="s">
        <v>82</v>
      </c>
      <c r="E56" s="42">
        <v>0.01</v>
      </c>
      <c r="F56" s="43">
        <v>1.01</v>
      </c>
      <c r="G56" s="43">
        <v>0</v>
      </c>
      <c r="H56" s="43">
        <v>0</v>
      </c>
      <c r="I56" s="43">
        <f t="shared" si="2"/>
        <v>1.01</v>
      </c>
      <c r="J56" s="11">
        <v>0</v>
      </c>
      <c r="K56" s="11"/>
      <c r="L56" s="11"/>
      <c r="M56" s="11"/>
      <c r="BB56" s="2"/>
    </row>
    <row r="57" spans="1:54" s="12" customFormat="1" ht="33.75" x14ac:dyDescent="0.25">
      <c r="A57" s="39">
        <v>32</v>
      </c>
      <c r="B57" s="40" t="s">
        <v>85</v>
      </c>
      <c r="C57" s="41" t="s">
        <v>86</v>
      </c>
      <c r="D57" s="40" t="s">
        <v>39</v>
      </c>
      <c r="E57" s="42">
        <v>0.01</v>
      </c>
      <c r="F57" s="43">
        <v>6.56</v>
      </c>
      <c r="G57" s="43">
        <v>0.47</v>
      </c>
      <c r="H57" s="43">
        <v>0</v>
      </c>
      <c r="I57" s="43">
        <f t="shared" si="2"/>
        <v>7.0299999999999994</v>
      </c>
      <c r="J57" s="11">
        <v>0</v>
      </c>
      <c r="K57" s="11"/>
      <c r="L57" s="11"/>
      <c r="M57" s="11"/>
      <c r="BB57" s="2"/>
    </row>
    <row r="58" spans="1:54" s="12" customFormat="1" ht="33.75" x14ac:dyDescent="0.25">
      <c r="A58" s="39">
        <v>33</v>
      </c>
      <c r="B58" s="40" t="s">
        <v>87</v>
      </c>
      <c r="C58" s="41" t="s">
        <v>88</v>
      </c>
      <c r="D58" s="40" t="s">
        <v>39</v>
      </c>
      <c r="E58" s="42">
        <v>0.01</v>
      </c>
      <c r="F58" s="43">
        <v>2.89</v>
      </c>
      <c r="G58" s="43">
        <v>0.39</v>
      </c>
      <c r="H58" s="43">
        <v>0.2</v>
      </c>
      <c r="I58" s="43">
        <f t="shared" si="2"/>
        <v>3.4800000000000004</v>
      </c>
      <c r="J58" s="11">
        <v>0</v>
      </c>
      <c r="K58" s="11"/>
      <c r="L58" s="11"/>
      <c r="M58" s="11"/>
      <c r="BB58" s="2"/>
    </row>
    <row r="59" spans="1:54" s="12" customFormat="1" ht="22.5" x14ac:dyDescent="0.25">
      <c r="A59" s="39">
        <v>34</v>
      </c>
      <c r="B59" s="40" t="s">
        <v>89</v>
      </c>
      <c r="C59" s="41" t="s">
        <v>90</v>
      </c>
      <c r="D59" s="40" t="s">
        <v>82</v>
      </c>
      <c r="E59" s="42">
        <v>0.01</v>
      </c>
      <c r="F59" s="43">
        <v>27.79</v>
      </c>
      <c r="G59" s="43">
        <v>33.17</v>
      </c>
      <c r="H59" s="43">
        <v>0</v>
      </c>
      <c r="I59" s="43">
        <f t="shared" si="2"/>
        <v>60.96</v>
      </c>
      <c r="J59" s="11">
        <v>0</v>
      </c>
      <c r="K59" s="11"/>
      <c r="L59" s="11"/>
      <c r="M59" s="11"/>
      <c r="BB59" s="2"/>
    </row>
    <row r="60" spans="1:54" s="12" customFormat="1" ht="33.75" x14ac:dyDescent="0.25">
      <c r="A60" s="39">
        <v>35</v>
      </c>
      <c r="B60" s="40" t="s">
        <v>91</v>
      </c>
      <c r="C60" s="41" t="s">
        <v>92</v>
      </c>
      <c r="D60" s="40" t="s">
        <v>82</v>
      </c>
      <c r="E60" s="42">
        <v>0.01</v>
      </c>
      <c r="F60" s="43">
        <v>1.61</v>
      </c>
      <c r="G60" s="43">
        <v>0</v>
      </c>
      <c r="H60" s="43">
        <v>0.21</v>
      </c>
      <c r="I60" s="43">
        <f t="shared" si="2"/>
        <v>1.82</v>
      </c>
      <c r="J60" s="11">
        <v>0</v>
      </c>
      <c r="K60" s="11"/>
      <c r="L60" s="11"/>
      <c r="M60" s="11"/>
      <c r="BB60" s="2"/>
    </row>
    <row r="61" spans="1:54" s="12" customFormat="1" ht="22.5" x14ac:dyDescent="0.25">
      <c r="A61" s="39">
        <v>36</v>
      </c>
      <c r="B61" s="40" t="s">
        <v>93</v>
      </c>
      <c r="C61" s="41" t="s">
        <v>94</v>
      </c>
      <c r="D61" s="40" t="s">
        <v>82</v>
      </c>
      <c r="E61" s="42">
        <v>0.01</v>
      </c>
      <c r="F61" s="43">
        <v>5.09</v>
      </c>
      <c r="G61" s="43">
        <v>5.91</v>
      </c>
      <c r="H61" s="43">
        <v>0</v>
      </c>
      <c r="I61" s="43">
        <f t="shared" si="2"/>
        <v>11</v>
      </c>
      <c r="J61" s="11">
        <v>0</v>
      </c>
      <c r="K61" s="11"/>
      <c r="L61" s="11"/>
      <c r="M61" s="11"/>
      <c r="BB61" s="2"/>
    </row>
    <row r="62" spans="1:54" s="12" customFormat="1" ht="22.5" x14ac:dyDescent="0.25">
      <c r="A62" s="47">
        <v>37</v>
      </c>
      <c r="B62" s="48" t="s">
        <v>95</v>
      </c>
      <c r="C62" s="49" t="s">
        <v>96</v>
      </c>
      <c r="D62" s="48" t="s">
        <v>82</v>
      </c>
      <c r="E62" s="50">
        <v>0.01</v>
      </c>
      <c r="F62" s="51">
        <v>5.09</v>
      </c>
      <c r="G62" s="51">
        <v>5.91</v>
      </c>
      <c r="H62" s="51">
        <v>0</v>
      </c>
      <c r="I62" s="51">
        <f t="shared" si="2"/>
        <v>11</v>
      </c>
      <c r="J62" s="11">
        <v>0</v>
      </c>
      <c r="K62" s="11"/>
      <c r="L62" s="11"/>
      <c r="M62" s="11"/>
      <c r="BB62" s="2"/>
    </row>
    <row r="63" spans="1:54" s="12" customFormat="1" x14ac:dyDescent="0.25">
      <c r="A63" s="36"/>
      <c r="B63" s="37"/>
      <c r="C63" s="100" t="str">
        <f>BB63</f>
        <v>Iš viso už skyrių Elektros instaliacija ir apšvietimas</v>
      </c>
      <c r="D63" s="101"/>
      <c r="E63" s="101"/>
      <c r="F63" s="38" t="str">
        <f>TEXT(SUM(F54:F62),"# ##0,00")</f>
        <v xml:space="preserve"> 52,66</v>
      </c>
      <c r="G63" s="38" t="str">
        <f>TEXT(SUM(G54:G62),"# ##0,00")</f>
        <v xml:space="preserve"> 45,85</v>
      </c>
      <c r="H63" s="38" t="str">
        <f>TEXT(SUM(H54:H62),"# ##0,00")</f>
        <v xml:space="preserve"> 0,41</v>
      </c>
      <c r="I63" s="38" t="str">
        <f>TEXT(SUM(I54:I62),"# ##0,00")</f>
        <v xml:space="preserve"> 98,92</v>
      </c>
      <c r="J63" s="11"/>
      <c r="K63" s="11"/>
      <c r="L63" s="11"/>
      <c r="M63" s="11"/>
      <c r="BB63" s="2" t="s">
        <v>239</v>
      </c>
    </row>
    <row r="64" spans="1:54" s="12" customFormat="1" x14ac:dyDescent="0.25">
      <c r="A64" s="36"/>
      <c r="B64" s="37"/>
      <c r="C64" s="44"/>
      <c r="D64" s="37"/>
      <c r="E64" s="45"/>
      <c r="F64" s="46"/>
      <c r="G64" s="46"/>
      <c r="H64" s="46"/>
      <c r="I64" s="46"/>
      <c r="J64" s="11"/>
      <c r="K64" s="11"/>
      <c r="L64" s="11"/>
      <c r="M64" s="11"/>
      <c r="BB64" s="2"/>
    </row>
    <row r="65" spans="1:54" s="12" customFormat="1" x14ac:dyDescent="0.25">
      <c r="A65" s="36"/>
      <c r="B65" s="37"/>
      <c r="C65" s="98" t="str">
        <f>BB65</f>
        <v>Skyrius Vandentiekio ir nuotekų tinklai</v>
      </c>
      <c r="D65" s="99"/>
      <c r="E65" s="99"/>
      <c r="F65" s="38"/>
      <c r="G65" s="38"/>
      <c r="H65" s="38"/>
      <c r="I65" s="38"/>
      <c r="J65" s="11"/>
      <c r="K65" s="11"/>
      <c r="L65" s="11"/>
      <c r="M65" s="11"/>
      <c r="BB65" s="2" t="s">
        <v>240</v>
      </c>
    </row>
    <row r="66" spans="1:54" s="12" customFormat="1" x14ac:dyDescent="0.25">
      <c r="A66" s="39">
        <v>38</v>
      </c>
      <c r="B66" s="40" t="s">
        <v>97</v>
      </c>
      <c r="C66" s="41" t="s">
        <v>98</v>
      </c>
      <c r="D66" s="40" t="s">
        <v>75</v>
      </c>
      <c r="E66" s="42">
        <v>1</v>
      </c>
      <c r="F66" s="43">
        <v>9.91</v>
      </c>
      <c r="G66" s="43">
        <v>0</v>
      </c>
      <c r="H66" s="43">
        <v>0</v>
      </c>
      <c r="I66" s="43">
        <f t="shared" ref="I66:I76" si="3">SUM(F66+G66+H66)</f>
        <v>9.91</v>
      </c>
      <c r="J66" s="11">
        <v>0</v>
      </c>
      <c r="K66" s="11"/>
      <c r="L66" s="11"/>
      <c r="M66" s="11"/>
      <c r="BB66" s="2"/>
    </row>
    <row r="67" spans="1:54" s="12" customFormat="1" x14ac:dyDescent="0.25">
      <c r="A67" s="39">
        <v>39</v>
      </c>
      <c r="B67" s="40" t="s">
        <v>99</v>
      </c>
      <c r="C67" s="41" t="s">
        <v>100</v>
      </c>
      <c r="D67" s="40" t="s">
        <v>75</v>
      </c>
      <c r="E67" s="42">
        <v>1</v>
      </c>
      <c r="F67" s="43">
        <v>11.53</v>
      </c>
      <c r="G67" s="43">
        <v>0</v>
      </c>
      <c r="H67" s="43">
        <v>0</v>
      </c>
      <c r="I67" s="43">
        <f t="shared" si="3"/>
        <v>11.53</v>
      </c>
      <c r="J67" s="11">
        <v>0</v>
      </c>
      <c r="K67" s="11"/>
      <c r="L67" s="11"/>
      <c r="M67" s="11"/>
      <c r="BB67" s="2"/>
    </row>
    <row r="68" spans="1:54" s="12" customFormat="1" x14ac:dyDescent="0.25">
      <c r="A68" s="39">
        <v>40</v>
      </c>
      <c r="B68" s="40" t="s">
        <v>101</v>
      </c>
      <c r="C68" s="41" t="s">
        <v>102</v>
      </c>
      <c r="D68" s="40" t="s">
        <v>75</v>
      </c>
      <c r="E68" s="42">
        <v>1</v>
      </c>
      <c r="F68" s="43">
        <v>10.51</v>
      </c>
      <c r="G68" s="43">
        <v>0</v>
      </c>
      <c r="H68" s="43">
        <v>0</v>
      </c>
      <c r="I68" s="43">
        <f t="shared" si="3"/>
        <v>10.51</v>
      </c>
      <c r="J68" s="11">
        <v>0</v>
      </c>
      <c r="K68" s="11"/>
      <c r="L68" s="11"/>
      <c r="M68" s="11"/>
      <c r="BB68" s="2"/>
    </row>
    <row r="69" spans="1:54" s="12" customFormat="1" x14ac:dyDescent="0.25">
      <c r="A69" s="39">
        <v>41</v>
      </c>
      <c r="B69" s="40" t="s">
        <v>103</v>
      </c>
      <c r="C69" s="41" t="s">
        <v>104</v>
      </c>
      <c r="D69" s="40" t="s">
        <v>75</v>
      </c>
      <c r="E69" s="42">
        <v>1</v>
      </c>
      <c r="F69" s="43">
        <v>8.17</v>
      </c>
      <c r="G69" s="43">
        <v>0</v>
      </c>
      <c r="H69" s="43">
        <v>0</v>
      </c>
      <c r="I69" s="43">
        <f t="shared" si="3"/>
        <v>8.17</v>
      </c>
      <c r="J69" s="11">
        <v>0</v>
      </c>
      <c r="K69" s="11"/>
      <c r="L69" s="11"/>
      <c r="M69" s="11"/>
      <c r="BB69" s="2"/>
    </row>
    <row r="70" spans="1:54" s="12" customFormat="1" ht="22.5" x14ac:dyDescent="0.25">
      <c r="A70" s="39">
        <v>42</v>
      </c>
      <c r="B70" s="40" t="s">
        <v>105</v>
      </c>
      <c r="C70" s="41" t="s">
        <v>106</v>
      </c>
      <c r="D70" s="40" t="s">
        <v>75</v>
      </c>
      <c r="E70" s="42">
        <v>1</v>
      </c>
      <c r="F70" s="43">
        <v>49.66</v>
      </c>
      <c r="G70" s="43">
        <v>57.79</v>
      </c>
      <c r="H70" s="43">
        <v>0.7</v>
      </c>
      <c r="I70" s="43">
        <f t="shared" si="3"/>
        <v>108.14999999999999</v>
      </c>
      <c r="J70" s="11">
        <v>0</v>
      </c>
      <c r="K70" s="11"/>
      <c r="L70" s="11"/>
      <c r="M70" s="11"/>
      <c r="BB70" s="2"/>
    </row>
    <row r="71" spans="1:54" s="12" customFormat="1" ht="22.5" x14ac:dyDescent="0.25">
      <c r="A71" s="39">
        <v>43</v>
      </c>
      <c r="B71" s="40" t="s">
        <v>107</v>
      </c>
      <c r="C71" s="41" t="s">
        <v>108</v>
      </c>
      <c r="D71" s="40" t="s">
        <v>75</v>
      </c>
      <c r="E71" s="42">
        <v>1</v>
      </c>
      <c r="F71" s="43">
        <v>22.78</v>
      </c>
      <c r="G71" s="43">
        <v>70.069999999999993</v>
      </c>
      <c r="H71" s="43">
        <v>0</v>
      </c>
      <c r="I71" s="43">
        <f t="shared" si="3"/>
        <v>92.85</v>
      </c>
      <c r="J71" s="11">
        <v>0</v>
      </c>
      <c r="K71" s="11"/>
      <c r="L71" s="11"/>
      <c r="M71" s="11"/>
      <c r="BB71" s="2"/>
    </row>
    <row r="72" spans="1:54" s="12" customFormat="1" ht="22.5" x14ac:dyDescent="0.25">
      <c r="A72" s="39">
        <v>44</v>
      </c>
      <c r="B72" s="40" t="s">
        <v>109</v>
      </c>
      <c r="C72" s="41" t="s">
        <v>110</v>
      </c>
      <c r="D72" s="40" t="s">
        <v>111</v>
      </c>
      <c r="E72" s="42">
        <v>1</v>
      </c>
      <c r="F72" s="43">
        <v>67.97</v>
      </c>
      <c r="G72" s="43">
        <v>107.21</v>
      </c>
      <c r="H72" s="43">
        <v>0</v>
      </c>
      <c r="I72" s="43">
        <f t="shared" si="3"/>
        <v>175.18</v>
      </c>
      <c r="J72" s="11">
        <v>0</v>
      </c>
      <c r="K72" s="11"/>
      <c r="L72" s="11"/>
      <c r="M72" s="11"/>
      <c r="BB72" s="2"/>
    </row>
    <row r="73" spans="1:54" s="12" customFormat="1" ht="33.75" x14ac:dyDescent="0.25">
      <c r="A73" s="39">
        <v>45</v>
      </c>
      <c r="B73" s="40" t="s">
        <v>112</v>
      </c>
      <c r="C73" s="41" t="s">
        <v>113</v>
      </c>
      <c r="D73" s="40" t="s">
        <v>36</v>
      </c>
      <c r="E73" s="42">
        <v>1</v>
      </c>
      <c r="F73" s="43">
        <v>11.37</v>
      </c>
      <c r="G73" s="43">
        <v>0.63</v>
      </c>
      <c r="H73" s="43">
        <v>0</v>
      </c>
      <c r="I73" s="43">
        <f t="shared" si="3"/>
        <v>12</v>
      </c>
      <c r="J73" s="11">
        <v>0</v>
      </c>
      <c r="K73" s="11"/>
      <c r="L73" s="11"/>
      <c r="M73" s="11"/>
      <c r="BB73" s="2"/>
    </row>
    <row r="74" spans="1:54" s="12" customFormat="1" ht="22.5" x14ac:dyDescent="0.25">
      <c r="A74" s="39">
        <v>46</v>
      </c>
      <c r="B74" s="40" t="s">
        <v>114</v>
      </c>
      <c r="C74" s="41" t="s">
        <v>115</v>
      </c>
      <c r="D74" s="40" t="s">
        <v>36</v>
      </c>
      <c r="E74" s="42">
        <v>1</v>
      </c>
      <c r="F74" s="43">
        <v>0</v>
      </c>
      <c r="G74" s="43">
        <v>5.16</v>
      </c>
      <c r="H74" s="43">
        <v>0</v>
      </c>
      <c r="I74" s="43">
        <f t="shared" si="3"/>
        <v>5.16</v>
      </c>
      <c r="J74" s="11">
        <v>0</v>
      </c>
      <c r="K74" s="11"/>
      <c r="L74" s="11"/>
      <c r="M74" s="11"/>
      <c r="BB74" s="2"/>
    </row>
    <row r="75" spans="1:54" s="12" customFormat="1" ht="45" x14ac:dyDescent="0.25">
      <c r="A75" s="39">
        <v>47</v>
      </c>
      <c r="B75" s="40" t="s">
        <v>116</v>
      </c>
      <c r="C75" s="41" t="s">
        <v>117</v>
      </c>
      <c r="D75" s="40" t="s">
        <v>36</v>
      </c>
      <c r="E75" s="42">
        <v>1</v>
      </c>
      <c r="F75" s="43">
        <v>8.26</v>
      </c>
      <c r="G75" s="43">
        <v>1.46</v>
      </c>
      <c r="H75" s="43">
        <v>7.0000000000000007E-2</v>
      </c>
      <c r="I75" s="43">
        <f t="shared" si="3"/>
        <v>9.7899999999999991</v>
      </c>
      <c r="J75" s="11">
        <v>0</v>
      </c>
      <c r="K75" s="11"/>
      <c r="L75" s="11"/>
      <c r="M75" s="11"/>
      <c r="BB75" s="2"/>
    </row>
    <row r="76" spans="1:54" s="12" customFormat="1" ht="33.75" x14ac:dyDescent="0.25">
      <c r="A76" s="47">
        <v>48</v>
      </c>
      <c r="B76" s="48" t="s">
        <v>118</v>
      </c>
      <c r="C76" s="49" t="s">
        <v>119</v>
      </c>
      <c r="D76" s="48" t="s">
        <v>75</v>
      </c>
      <c r="E76" s="50">
        <v>1</v>
      </c>
      <c r="F76" s="51">
        <v>0</v>
      </c>
      <c r="G76" s="51">
        <v>5.93</v>
      </c>
      <c r="H76" s="51">
        <v>0</v>
      </c>
      <c r="I76" s="51">
        <f t="shared" si="3"/>
        <v>5.93</v>
      </c>
      <c r="J76" s="11">
        <v>0</v>
      </c>
      <c r="K76" s="11"/>
      <c r="L76" s="11"/>
      <c r="M76" s="11"/>
      <c r="BB76" s="2"/>
    </row>
    <row r="77" spans="1:54" s="12" customFormat="1" x14ac:dyDescent="0.25">
      <c r="A77" s="36"/>
      <c r="B77" s="37"/>
      <c r="C77" s="100" t="str">
        <f>BB77</f>
        <v>Iš viso už skyrių Vandentiekio ir nuotekų tinklai</v>
      </c>
      <c r="D77" s="101"/>
      <c r="E77" s="101"/>
      <c r="F77" s="38" t="str">
        <f>TEXT(SUM(F65:F76),"# ##0,00")</f>
        <v xml:space="preserve"> 200,16</v>
      </c>
      <c r="G77" s="38" t="str">
        <f>TEXT(SUM(G65:G76),"# ##0,00")</f>
        <v xml:space="preserve"> 248,25</v>
      </c>
      <c r="H77" s="38" t="str">
        <f>TEXT(SUM(H65:H76),"# ##0,00")</f>
        <v xml:space="preserve"> 0,77</v>
      </c>
      <c r="I77" s="38" t="str">
        <f>TEXT(SUM(I65:I76),"# ##0,00")</f>
        <v xml:space="preserve"> 449,18</v>
      </c>
      <c r="J77" s="11"/>
      <c r="K77" s="11"/>
      <c r="L77" s="11"/>
      <c r="M77" s="11"/>
      <c r="BB77" s="2" t="s">
        <v>241</v>
      </c>
    </row>
    <row r="78" spans="1:54" s="12" customFormat="1" x14ac:dyDescent="0.25">
      <c r="A78" s="36"/>
      <c r="B78" s="37"/>
      <c r="C78" s="44"/>
      <c r="D78" s="37"/>
      <c r="E78" s="45"/>
      <c r="F78" s="46"/>
      <c r="G78" s="46"/>
      <c r="H78" s="46"/>
      <c r="I78" s="46"/>
      <c r="J78" s="11"/>
      <c r="K78" s="11"/>
      <c r="L78" s="11"/>
      <c r="M78" s="11"/>
      <c r="BB78" s="2"/>
    </row>
    <row r="79" spans="1:54" s="12" customFormat="1" x14ac:dyDescent="0.25">
      <c r="A79" s="36"/>
      <c r="B79" s="37"/>
      <c r="C79" s="98" t="str">
        <f>BB79</f>
        <v>Skyrius Šildymas, vėdinimas</v>
      </c>
      <c r="D79" s="99"/>
      <c r="E79" s="99"/>
      <c r="F79" s="38"/>
      <c r="G79" s="38"/>
      <c r="H79" s="38"/>
      <c r="I79" s="38"/>
      <c r="J79" s="11"/>
      <c r="K79" s="11"/>
      <c r="L79" s="11"/>
      <c r="M79" s="11"/>
      <c r="BB79" s="2" t="s">
        <v>242</v>
      </c>
    </row>
    <row r="80" spans="1:54" s="12" customFormat="1" ht="22.5" x14ac:dyDescent="0.25">
      <c r="A80" s="39">
        <v>49</v>
      </c>
      <c r="B80" s="40" t="s">
        <v>120</v>
      </c>
      <c r="C80" s="41" t="s">
        <v>121</v>
      </c>
      <c r="D80" s="40" t="s">
        <v>75</v>
      </c>
      <c r="E80" s="42">
        <v>1</v>
      </c>
      <c r="F80" s="43">
        <v>18.55</v>
      </c>
      <c r="G80" s="43">
        <v>0</v>
      </c>
      <c r="H80" s="43">
        <v>0</v>
      </c>
      <c r="I80" s="43">
        <f>SUM(F80+G80+H80)</f>
        <v>18.55</v>
      </c>
      <c r="J80" s="11">
        <v>0</v>
      </c>
      <c r="K80" s="11"/>
      <c r="L80" s="11"/>
      <c r="M80" s="11"/>
      <c r="BB80" s="2"/>
    </row>
    <row r="81" spans="1:54" s="12" customFormat="1" ht="22.5" x14ac:dyDescent="0.25">
      <c r="A81" s="39">
        <v>50</v>
      </c>
      <c r="B81" s="40" t="s">
        <v>122</v>
      </c>
      <c r="C81" s="41" t="s">
        <v>123</v>
      </c>
      <c r="D81" s="40" t="s">
        <v>124</v>
      </c>
      <c r="E81" s="42">
        <v>1</v>
      </c>
      <c r="F81" s="43">
        <v>34.35</v>
      </c>
      <c r="G81" s="43">
        <v>94.38</v>
      </c>
      <c r="H81" s="43">
        <v>0.12</v>
      </c>
      <c r="I81" s="43">
        <f>SUM(F81+G81+H81)</f>
        <v>128.85</v>
      </c>
      <c r="J81" s="11">
        <v>0</v>
      </c>
      <c r="K81" s="11"/>
      <c r="L81" s="11"/>
      <c r="M81" s="11"/>
      <c r="BB81" s="2"/>
    </row>
    <row r="82" spans="1:54" s="12" customFormat="1" x14ac:dyDescent="0.25">
      <c r="A82" s="39">
        <v>51</v>
      </c>
      <c r="B82" s="40" t="s">
        <v>125</v>
      </c>
      <c r="C82" s="41" t="s">
        <v>126</v>
      </c>
      <c r="D82" s="40" t="s">
        <v>75</v>
      </c>
      <c r="E82" s="42">
        <v>1</v>
      </c>
      <c r="F82" s="43">
        <v>13.76</v>
      </c>
      <c r="G82" s="43">
        <v>6.38</v>
      </c>
      <c r="H82" s="43">
        <v>0</v>
      </c>
      <c r="I82" s="43">
        <f>SUM(F82+G82+H82)</f>
        <v>20.14</v>
      </c>
      <c r="J82" s="11">
        <v>0</v>
      </c>
      <c r="K82" s="11"/>
      <c r="L82" s="11"/>
      <c r="M82" s="11"/>
      <c r="BB82" s="2"/>
    </row>
    <row r="83" spans="1:54" s="12" customFormat="1" ht="33.75" x14ac:dyDescent="0.25">
      <c r="A83" s="47">
        <v>52</v>
      </c>
      <c r="B83" s="48" t="s">
        <v>127</v>
      </c>
      <c r="C83" s="49" t="s">
        <v>128</v>
      </c>
      <c r="D83" s="48" t="s">
        <v>75</v>
      </c>
      <c r="E83" s="50">
        <v>1</v>
      </c>
      <c r="F83" s="51">
        <v>74.12</v>
      </c>
      <c r="G83" s="51">
        <v>282.95999999999998</v>
      </c>
      <c r="H83" s="51">
        <v>0.06</v>
      </c>
      <c r="I83" s="51">
        <f>SUM(F83+G83+H83)</f>
        <v>357.14</v>
      </c>
      <c r="J83" s="11">
        <v>0</v>
      </c>
      <c r="K83" s="11"/>
      <c r="L83" s="11"/>
      <c r="M83" s="11"/>
      <c r="BB83" s="2"/>
    </row>
    <row r="84" spans="1:54" s="12" customFormat="1" x14ac:dyDescent="0.25">
      <c r="A84" s="36"/>
      <c r="B84" s="37"/>
      <c r="C84" s="100" t="str">
        <f>BB84</f>
        <v>Iš viso už skyrių Šildymas, vėdinimas</v>
      </c>
      <c r="D84" s="101"/>
      <c r="E84" s="101"/>
      <c r="F84" s="38" t="str">
        <f>TEXT(SUM(F79:F83),"# ##0,00")</f>
        <v xml:space="preserve"> 140,78</v>
      </c>
      <c r="G84" s="38" t="str">
        <f>TEXT(SUM(G79:G83),"# ##0,00")</f>
        <v xml:space="preserve"> 383,72</v>
      </c>
      <c r="H84" s="38" t="str">
        <f>TEXT(SUM(H79:H83),"# ##0,00")</f>
        <v xml:space="preserve"> 0,18</v>
      </c>
      <c r="I84" s="38" t="str">
        <f>TEXT(SUM(I79:I83),"# ##0,00")</f>
        <v xml:space="preserve"> 524,68</v>
      </c>
      <c r="J84" s="11"/>
      <c r="K84" s="11"/>
      <c r="L84" s="11"/>
      <c r="M84" s="11"/>
      <c r="BB84" s="2" t="s">
        <v>243</v>
      </c>
    </row>
    <row r="85" spans="1:54" s="12" customFormat="1" x14ac:dyDescent="0.25">
      <c r="A85" s="36"/>
      <c r="B85" s="37"/>
      <c r="C85" s="44"/>
      <c r="D85" s="37"/>
      <c r="E85" s="45"/>
      <c r="F85" s="46"/>
      <c r="G85" s="46"/>
      <c r="H85" s="46"/>
      <c r="I85" s="46"/>
      <c r="J85" s="11"/>
      <c r="K85" s="11"/>
      <c r="L85" s="11"/>
      <c r="M85" s="11"/>
      <c r="BB85" s="2"/>
    </row>
    <row r="86" spans="1:54" s="12" customFormat="1" x14ac:dyDescent="0.25">
      <c r="A86" s="36"/>
      <c r="B86" s="37"/>
      <c r="C86" s="98" t="str">
        <f>BB86</f>
        <v>Skyrius Silpnos srovės</v>
      </c>
      <c r="D86" s="99"/>
      <c r="E86" s="99"/>
      <c r="F86" s="38"/>
      <c r="G86" s="38"/>
      <c r="H86" s="38"/>
      <c r="I86" s="38"/>
      <c r="J86" s="11"/>
      <c r="K86" s="11"/>
      <c r="L86" s="11"/>
      <c r="M86" s="11"/>
      <c r="BB86" s="2" t="s">
        <v>244</v>
      </c>
    </row>
    <row r="87" spans="1:54" s="12" customFormat="1" ht="22.5" x14ac:dyDescent="0.25">
      <c r="A87" s="39">
        <v>53</v>
      </c>
      <c r="B87" s="40" t="s">
        <v>129</v>
      </c>
      <c r="C87" s="41" t="s">
        <v>130</v>
      </c>
      <c r="D87" s="40" t="s">
        <v>75</v>
      </c>
      <c r="E87" s="42">
        <v>1</v>
      </c>
      <c r="F87" s="43">
        <v>25.6</v>
      </c>
      <c r="G87" s="43">
        <v>0.01</v>
      </c>
      <c r="H87" s="43">
        <v>0</v>
      </c>
      <c r="I87" s="43">
        <f t="shared" ref="I87:I93" si="4">SUM(F87+G87+H87)</f>
        <v>25.610000000000003</v>
      </c>
      <c r="J87" s="11">
        <v>0</v>
      </c>
      <c r="K87" s="11"/>
      <c r="L87" s="11"/>
      <c r="M87" s="11"/>
      <c r="BB87" s="2"/>
    </row>
    <row r="88" spans="1:54" s="12" customFormat="1" x14ac:dyDescent="0.25">
      <c r="A88" s="39">
        <v>54</v>
      </c>
      <c r="B88" s="40" t="s">
        <v>131</v>
      </c>
      <c r="C88" s="41" t="s">
        <v>132</v>
      </c>
      <c r="D88" s="40" t="s">
        <v>75</v>
      </c>
      <c r="E88" s="42">
        <v>1</v>
      </c>
      <c r="F88" s="43">
        <v>0</v>
      </c>
      <c r="G88" s="43">
        <v>88.94</v>
      </c>
      <c r="H88" s="43">
        <v>0</v>
      </c>
      <c r="I88" s="43">
        <f t="shared" si="4"/>
        <v>88.94</v>
      </c>
      <c r="J88" s="11">
        <v>0</v>
      </c>
      <c r="K88" s="11"/>
      <c r="L88" s="11"/>
      <c r="M88" s="11"/>
      <c r="BB88" s="2"/>
    </row>
    <row r="89" spans="1:54" s="12" customFormat="1" ht="22.5" x14ac:dyDescent="0.25">
      <c r="A89" s="39">
        <v>55</v>
      </c>
      <c r="B89" s="40" t="s">
        <v>133</v>
      </c>
      <c r="C89" s="41" t="s">
        <v>134</v>
      </c>
      <c r="D89" s="40" t="s">
        <v>75</v>
      </c>
      <c r="E89" s="42">
        <v>1</v>
      </c>
      <c r="F89" s="43">
        <v>4.4400000000000004</v>
      </c>
      <c r="G89" s="43">
        <v>0</v>
      </c>
      <c r="H89" s="43">
        <v>0</v>
      </c>
      <c r="I89" s="43">
        <f t="shared" si="4"/>
        <v>4.4400000000000004</v>
      </c>
      <c r="J89" s="11">
        <v>0</v>
      </c>
      <c r="K89" s="11"/>
      <c r="L89" s="11"/>
      <c r="M89" s="11"/>
      <c r="BB89" s="2"/>
    </row>
    <row r="90" spans="1:54" s="12" customFormat="1" ht="22.5" x14ac:dyDescent="0.25">
      <c r="A90" s="39">
        <v>56</v>
      </c>
      <c r="B90" s="40" t="s">
        <v>135</v>
      </c>
      <c r="C90" s="41" t="s">
        <v>136</v>
      </c>
      <c r="D90" s="40" t="s">
        <v>75</v>
      </c>
      <c r="E90" s="42">
        <v>1</v>
      </c>
      <c r="F90" s="43">
        <v>0</v>
      </c>
      <c r="G90" s="43">
        <v>1.84</v>
      </c>
      <c r="H90" s="43">
        <v>0</v>
      </c>
      <c r="I90" s="43">
        <f t="shared" si="4"/>
        <v>1.84</v>
      </c>
      <c r="J90" s="11">
        <v>0</v>
      </c>
      <c r="K90" s="11"/>
      <c r="L90" s="11"/>
      <c r="M90" s="11"/>
      <c r="BB90" s="2"/>
    </row>
    <row r="91" spans="1:54" s="12" customFormat="1" ht="22.5" x14ac:dyDescent="0.25">
      <c r="A91" s="39">
        <v>57</v>
      </c>
      <c r="B91" s="40" t="s">
        <v>137</v>
      </c>
      <c r="C91" s="41" t="s">
        <v>138</v>
      </c>
      <c r="D91" s="40" t="s">
        <v>75</v>
      </c>
      <c r="E91" s="42">
        <v>1</v>
      </c>
      <c r="F91" s="43">
        <v>13.17</v>
      </c>
      <c r="G91" s="43">
        <v>7.72</v>
      </c>
      <c r="H91" s="43">
        <v>0.17</v>
      </c>
      <c r="I91" s="43">
        <f t="shared" si="4"/>
        <v>21.060000000000002</v>
      </c>
      <c r="J91" s="11">
        <v>0</v>
      </c>
      <c r="K91" s="11"/>
      <c r="L91" s="11"/>
      <c r="M91" s="11"/>
      <c r="BB91" s="2"/>
    </row>
    <row r="92" spans="1:54" s="12" customFormat="1" ht="22.5" x14ac:dyDescent="0.25">
      <c r="A92" s="39">
        <v>58</v>
      </c>
      <c r="B92" s="40" t="s">
        <v>139</v>
      </c>
      <c r="C92" s="41" t="s">
        <v>140</v>
      </c>
      <c r="D92" s="40" t="s">
        <v>75</v>
      </c>
      <c r="E92" s="42">
        <v>1</v>
      </c>
      <c r="F92" s="43">
        <v>0</v>
      </c>
      <c r="G92" s="43">
        <v>5.38</v>
      </c>
      <c r="H92" s="43">
        <v>0</v>
      </c>
      <c r="I92" s="43">
        <f t="shared" si="4"/>
        <v>5.38</v>
      </c>
      <c r="J92" s="11">
        <v>0</v>
      </c>
      <c r="K92" s="11"/>
      <c r="L92" s="11"/>
      <c r="M92" s="11"/>
      <c r="BB92" s="2"/>
    </row>
    <row r="93" spans="1:54" s="12" customFormat="1" ht="22.5" x14ac:dyDescent="0.25">
      <c r="A93" s="47">
        <v>59</v>
      </c>
      <c r="B93" s="48" t="s">
        <v>141</v>
      </c>
      <c r="C93" s="49" t="s">
        <v>142</v>
      </c>
      <c r="D93" s="48" t="s">
        <v>75</v>
      </c>
      <c r="E93" s="50">
        <v>1</v>
      </c>
      <c r="F93" s="51">
        <v>34.83</v>
      </c>
      <c r="G93" s="51">
        <v>136.32</v>
      </c>
      <c r="H93" s="51">
        <v>0.17</v>
      </c>
      <c r="I93" s="51">
        <f t="shared" si="4"/>
        <v>171.31999999999996</v>
      </c>
      <c r="J93" s="11">
        <v>0</v>
      </c>
      <c r="K93" s="11"/>
      <c r="L93" s="11"/>
      <c r="M93" s="11"/>
      <c r="BB93" s="2"/>
    </row>
    <row r="94" spans="1:54" s="12" customFormat="1" x14ac:dyDescent="0.25">
      <c r="A94" s="36"/>
      <c r="B94" s="37"/>
      <c r="C94" s="100" t="str">
        <f>BB94</f>
        <v>Iš viso už skyrių Silpnos srovės</v>
      </c>
      <c r="D94" s="101"/>
      <c r="E94" s="101"/>
      <c r="F94" s="38" t="str">
        <f>TEXT(SUM(F86:F93),"# ##0,00")</f>
        <v xml:space="preserve"> 78,04</v>
      </c>
      <c r="G94" s="38" t="str">
        <f>TEXT(SUM(G86:G93),"# ##0,00")</f>
        <v xml:space="preserve"> 240,21</v>
      </c>
      <c r="H94" s="38" t="str">
        <f>TEXT(SUM(H86:H93),"# ##0,00")</f>
        <v xml:space="preserve"> 0,34</v>
      </c>
      <c r="I94" s="38" t="str">
        <f>TEXT(SUM(I86:I93),"# ##0,00")</f>
        <v xml:space="preserve"> 318,59</v>
      </c>
      <c r="J94" s="11"/>
      <c r="K94" s="11"/>
      <c r="L94" s="11"/>
      <c r="M94" s="11"/>
      <c r="BB94" s="2" t="s">
        <v>245</v>
      </c>
    </row>
    <row r="95" spans="1:54" s="12" customFormat="1" x14ac:dyDescent="0.25">
      <c r="A95" s="36"/>
      <c r="B95" s="37"/>
      <c r="C95" s="44"/>
      <c r="D95" s="37"/>
      <c r="E95" s="45"/>
      <c r="F95" s="46"/>
      <c r="G95" s="46"/>
      <c r="H95" s="46"/>
      <c r="I95" s="46"/>
      <c r="J95" s="11"/>
      <c r="K95" s="11"/>
      <c r="L95" s="11"/>
      <c r="M95" s="11"/>
      <c r="BB95" s="2"/>
    </row>
    <row r="96" spans="1:54" s="12" customFormat="1" x14ac:dyDescent="0.25">
      <c r="A96" s="36"/>
      <c r="B96" s="37"/>
      <c r="C96" s="98" t="str">
        <f>BB96</f>
        <v>Skyrius Aplinkos sutvarkymo darbai</v>
      </c>
      <c r="D96" s="99"/>
      <c r="E96" s="99"/>
      <c r="F96" s="38"/>
      <c r="G96" s="38"/>
      <c r="H96" s="38"/>
      <c r="I96" s="38"/>
      <c r="J96" s="11"/>
      <c r="K96" s="11"/>
      <c r="L96" s="11"/>
      <c r="M96" s="11"/>
      <c r="BB96" s="2" t="s">
        <v>246</v>
      </c>
    </row>
    <row r="97" spans="1:54" s="12" customFormat="1" ht="45" x14ac:dyDescent="0.25">
      <c r="A97" s="39">
        <v>60</v>
      </c>
      <c r="B97" s="40" t="s">
        <v>143</v>
      </c>
      <c r="C97" s="41" t="s">
        <v>144</v>
      </c>
      <c r="D97" s="40" t="s">
        <v>36</v>
      </c>
      <c r="E97" s="42">
        <v>1</v>
      </c>
      <c r="F97" s="43">
        <v>4.22</v>
      </c>
      <c r="G97" s="43">
        <v>0</v>
      </c>
      <c r="H97" s="43">
        <v>0</v>
      </c>
      <c r="I97" s="43">
        <f t="shared" ref="I97:I103" si="5">SUM(F97+G97+H97)</f>
        <v>4.22</v>
      </c>
      <c r="J97" s="11">
        <v>0</v>
      </c>
      <c r="K97" s="11"/>
      <c r="L97" s="11"/>
      <c r="M97" s="11"/>
      <c r="BB97" s="2"/>
    </row>
    <row r="98" spans="1:54" s="12" customFormat="1" ht="33.75" x14ac:dyDescent="0.25">
      <c r="A98" s="39">
        <v>61</v>
      </c>
      <c r="B98" s="40" t="s">
        <v>145</v>
      </c>
      <c r="C98" s="41" t="s">
        <v>146</v>
      </c>
      <c r="D98" s="40" t="s">
        <v>39</v>
      </c>
      <c r="E98" s="42">
        <v>0.01</v>
      </c>
      <c r="F98" s="43">
        <v>15.06</v>
      </c>
      <c r="G98" s="43">
        <v>3.01</v>
      </c>
      <c r="H98" s="43">
        <v>0.37</v>
      </c>
      <c r="I98" s="43">
        <f t="shared" si="5"/>
        <v>18.440000000000001</v>
      </c>
      <c r="J98" s="11">
        <v>0</v>
      </c>
      <c r="K98" s="11"/>
      <c r="L98" s="11"/>
      <c r="M98" s="11"/>
      <c r="BB98" s="2"/>
    </row>
    <row r="99" spans="1:54" s="12" customFormat="1" x14ac:dyDescent="0.25">
      <c r="A99" s="39">
        <v>62</v>
      </c>
      <c r="B99" s="40" t="s">
        <v>147</v>
      </c>
      <c r="C99" s="41" t="s">
        <v>148</v>
      </c>
      <c r="D99" s="40" t="s">
        <v>149</v>
      </c>
      <c r="E99" s="42">
        <v>1.2120000000000001E-2</v>
      </c>
      <c r="F99" s="43">
        <v>0</v>
      </c>
      <c r="G99" s="43">
        <v>3.77</v>
      </c>
      <c r="H99" s="43">
        <v>0</v>
      </c>
      <c r="I99" s="43">
        <f t="shared" si="5"/>
        <v>3.77</v>
      </c>
      <c r="J99" s="11">
        <v>0</v>
      </c>
      <c r="K99" s="11"/>
      <c r="L99" s="11"/>
      <c r="M99" s="11"/>
      <c r="BB99" s="2"/>
    </row>
    <row r="100" spans="1:54" s="12" customFormat="1" ht="22.5" x14ac:dyDescent="0.25">
      <c r="A100" s="39">
        <v>63</v>
      </c>
      <c r="B100" s="40" t="s">
        <v>150</v>
      </c>
      <c r="C100" s="41" t="s">
        <v>151</v>
      </c>
      <c r="D100" s="40" t="s">
        <v>23</v>
      </c>
      <c r="E100" s="42">
        <v>0.01</v>
      </c>
      <c r="F100" s="43">
        <v>2.1</v>
      </c>
      <c r="G100" s="43">
        <v>0</v>
      </c>
      <c r="H100" s="43">
        <v>0</v>
      </c>
      <c r="I100" s="43">
        <f t="shared" si="5"/>
        <v>2.1</v>
      </c>
      <c r="J100" s="11">
        <v>0</v>
      </c>
      <c r="K100" s="11"/>
      <c r="L100" s="11"/>
      <c r="M100" s="11"/>
      <c r="BB100" s="2"/>
    </row>
    <row r="101" spans="1:54" s="12" customFormat="1" ht="33.75" x14ac:dyDescent="0.25">
      <c r="A101" s="39">
        <v>64</v>
      </c>
      <c r="B101" s="40" t="s">
        <v>152</v>
      </c>
      <c r="C101" s="41" t="s">
        <v>153</v>
      </c>
      <c r="D101" s="40" t="s">
        <v>23</v>
      </c>
      <c r="E101" s="42">
        <v>0.01</v>
      </c>
      <c r="F101" s="43">
        <v>4.33</v>
      </c>
      <c r="G101" s="43">
        <v>0.56000000000000005</v>
      </c>
      <c r="H101" s="43">
        <v>0.4</v>
      </c>
      <c r="I101" s="43">
        <f t="shared" si="5"/>
        <v>5.2900000000000009</v>
      </c>
      <c r="J101" s="11">
        <v>0</v>
      </c>
      <c r="K101" s="11"/>
      <c r="L101" s="11"/>
      <c r="M101" s="11"/>
      <c r="BB101" s="2"/>
    </row>
    <row r="102" spans="1:54" s="12" customFormat="1" ht="33.75" x14ac:dyDescent="0.25">
      <c r="A102" s="39">
        <v>65</v>
      </c>
      <c r="B102" s="40" t="s">
        <v>154</v>
      </c>
      <c r="C102" s="41" t="s">
        <v>155</v>
      </c>
      <c r="D102" s="40" t="s">
        <v>23</v>
      </c>
      <c r="E102" s="42">
        <v>0.01</v>
      </c>
      <c r="F102" s="43">
        <v>16.23</v>
      </c>
      <c r="G102" s="43">
        <v>18.53</v>
      </c>
      <c r="H102" s="43">
        <v>0.83</v>
      </c>
      <c r="I102" s="43">
        <f t="shared" si="5"/>
        <v>35.590000000000003</v>
      </c>
      <c r="J102" s="11">
        <v>0</v>
      </c>
      <c r="K102" s="11"/>
      <c r="L102" s="11"/>
      <c r="M102" s="11"/>
      <c r="BB102" s="2"/>
    </row>
    <row r="103" spans="1:54" s="12" customFormat="1" ht="33.75" x14ac:dyDescent="0.25">
      <c r="A103" s="47">
        <v>66</v>
      </c>
      <c r="B103" s="48" t="s">
        <v>156</v>
      </c>
      <c r="C103" s="49" t="s">
        <v>157</v>
      </c>
      <c r="D103" s="48" t="s">
        <v>23</v>
      </c>
      <c r="E103" s="50">
        <v>0.01</v>
      </c>
      <c r="F103" s="51">
        <v>7.17</v>
      </c>
      <c r="G103" s="51">
        <v>3.36</v>
      </c>
      <c r="H103" s="51">
        <v>0</v>
      </c>
      <c r="I103" s="51">
        <f t="shared" si="5"/>
        <v>10.53</v>
      </c>
      <c r="J103" s="11">
        <v>0</v>
      </c>
      <c r="K103" s="11"/>
      <c r="L103" s="11"/>
      <c r="M103" s="11"/>
      <c r="BB103" s="2"/>
    </row>
    <row r="104" spans="1:54" s="12" customFormat="1" x14ac:dyDescent="0.25">
      <c r="A104" s="36"/>
      <c r="B104" s="37"/>
      <c r="C104" s="100" t="str">
        <f>BB104</f>
        <v>Iš viso už skyrių Aplinkos sutvarkymo darbai</v>
      </c>
      <c r="D104" s="101"/>
      <c r="E104" s="101"/>
      <c r="F104" s="38" t="str">
        <f>TEXT(SUM(F96:F103),"# ##0,00")</f>
        <v xml:space="preserve"> 49,11</v>
      </c>
      <c r="G104" s="38" t="str">
        <f>TEXT(SUM(G96:G103),"# ##0,00")</f>
        <v xml:space="preserve"> 29,23</v>
      </c>
      <c r="H104" s="38" t="str">
        <f>TEXT(SUM(H96:H103),"# ##0,00")</f>
        <v xml:space="preserve"> 1,60</v>
      </c>
      <c r="I104" s="38" t="str">
        <f>TEXT(SUM(I96:I103),"# ##0,00")</f>
        <v xml:space="preserve"> 79,94</v>
      </c>
      <c r="J104" s="11"/>
      <c r="K104" s="11"/>
      <c r="L104" s="11"/>
      <c r="M104" s="11"/>
      <c r="BB104" s="2" t="s">
        <v>247</v>
      </c>
    </row>
    <row r="105" spans="1:54" s="12" customFormat="1" x14ac:dyDescent="0.25">
      <c r="A105" s="36"/>
      <c r="B105" s="37"/>
      <c r="C105" s="44"/>
      <c r="D105" s="37"/>
      <c r="E105" s="45"/>
      <c r="F105" s="46"/>
      <c r="G105" s="46"/>
      <c r="H105" s="46"/>
      <c r="I105" s="46"/>
      <c r="J105" s="11"/>
      <c r="K105" s="11"/>
      <c r="L105" s="11"/>
      <c r="M105" s="11"/>
      <c r="BB105" s="2"/>
    </row>
    <row r="106" spans="1:54" s="12" customFormat="1" x14ac:dyDescent="0.25">
      <c r="A106" s="36"/>
      <c r="B106" s="37"/>
      <c r="C106" s="98" t="str">
        <f>BB106</f>
        <v>Skyrius Fasado šiltinimo darbai</v>
      </c>
      <c r="D106" s="99"/>
      <c r="E106" s="99"/>
      <c r="F106" s="38"/>
      <c r="G106" s="38"/>
      <c r="H106" s="38"/>
      <c r="I106" s="38"/>
      <c r="J106" s="11"/>
      <c r="K106" s="11"/>
      <c r="L106" s="11"/>
      <c r="M106" s="11"/>
      <c r="BB106" s="2" t="s">
        <v>248</v>
      </c>
    </row>
    <row r="107" spans="1:54" s="12" customFormat="1" ht="33.75" x14ac:dyDescent="0.25">
      <c r="A107" s="39">
        <v>67</v>
      </c>
      <c r="B107" s="40" t="s">
        <v>158</v>
      </c>
      <c r="C107" s="41" t="s">
        <v>159</v>
      </c>
      <c r="D107" s="40" t="s">
        <v>23</v>
      </c>
      <c r="E107" s="42">
        <v>0.01</v>
      </c>
      <c r="F107" s="43">
        <v>10.41</v>
      </c>
      <c r="G107" s="43">
        <v>1.59</v>
      </c>
      <c r="H107" s="43">
        <v>0</v>
      </c>
      <c r="I107" s="43">
        <f t="shared" ref="I107:I113" si="6">SUM(F107+G107+H107)</f>
        <v>12</v>
      </c>
      <c r="J107" s="11">
        <v>0</v>
      </c>
      <c r="K107" s="11"/>
      <c r="L107" s="11"/>
      <c r="M107" s="11"/>
      <c r="BB107" s="2"/>
    </row>
    <row r="108" spans="1:54" s="12" customFormat="1" x14ac:dyDescent="0.25">
      <c r="A108" s="39">
        <v>68</v>
      </c>
      <c r="B108" s="40" t="s">
        <v>160</v>
      </c>
      <c r="C108" s="41" t="s">
        <v>161</v>
      </c>
      <c r="D108" s="40" t="s">
        <v>149</v>
      </c>
      <c r="E108" s="42">
        <v>9.0000000000000006E-5</v>
      </c>
      <c r="F108" s="43">
        <v>0</v>
      </c>
      <c r="G108" s="43">
        <v>0.05</v>
      </c>
      <c r="H108" s="43">
        <v>0</v>
      </c>
      <c r="I108" s="43">
        <f t="shared" si="6"/>
        <v>0.05</v>
      </c>
      <c r="J108" s="11">
        <v>0</v>
      </c>
      <c r="K108" s="11"/>
      <c r="L108" s="11"/>
      <c r="M108" s="11"/>
      <c r="BB108" s="2"/>
    </row>
    <row r="109" spans="1:54" s="12" customFormat="1" ht="22.5" x14ac:dyDescent="0.25">
      <c r="A109" s="39">
        <v>69</v>
      </c>
      <c r="B109" s="40" t="s">
        <v>162</v>
      </c>
      <c r="C109" s="41" t="s">
        <v>163</v>
      </c>
      <c r="D109" s="40" t="s">
        <v>36</v>
      </c>
      <c r="E109" s="42">
        <v>1</v>
      </c>
      <c r="F109" s="43">
        <v>7.42</v>
      </c>
      <c r="G109" s="43">
        <v>0.34</v>
      </c>
      <c r="H109" s="43">
        <v>0.03</v>
      </c>
      <c r="I109" s="43">
        <f t="shared" si="6"/>
        <v>7.79</v>
      </c>
      <c r="J109" s="11">
        <v>0</v>
      </c>
      <c r="K109" s="11"/>
      <c r="L109" s="11"/>
      <c r="M109" s="11"/>
      <c r="BB109" s="2"/>
    </row>
    <row r="110" spans="1:54" s="12" customFormat="1" x14ac:dyDescent="0.25">
      <c r="A110" s="39">
        <v>70</v>
      </c>
      <c r="B110" s="40" t="s">
        <v>164</v>
      </c>
      <c r="C110" s="41" t="s">
        <v>165</v>
      </c>
      <c r="D110" s="40" t="s">
        <v>36</v>
      </c>
      <c r="E110" s="42">
        <v>1</v>
      </c>
      <c r="F110" s="43">
        <v>0</v>
      </c>
      <c r="G110" s="43">
        <v>3.5</v>
      </c>
      <c r="H110" s="43">
        <v>0</v>
      </c>
      <c r="I110" s="43">
        <f t="shared" si="6"/>
        <v>3.5</v>
      </c>
      <c r="J110" s="11">
        <v>0</v>
      </c>
      <c r="K110" s="11"/>
      <c r="L110" s="11"/>
      <c r="M110" s="11"/>
      <c r="BB110" s="2"/>
    </row>
    <row r="111" spans="1:54" s="12" customFormat="1" ht="33.75" x14ac:dyDescent="0.25">
      <c r="A111" s="39">
        <v>71</v>
      </c>
      <c r="B111" s="40" t="s">
        <v>166</v>
      </c>
      <c r="C111" s="41" t="s">
        <v>167</v>
      </c>
      <c r="D111" s="40" t="s">
        <v>23</v>
      </c>
      <c r="E111" s="42">
        <v>0.01</v>
      </c>
      <c r="F111" s="43">
        <v>12.78</v>
      </c>
      <c r="G111" s="43">
        <v>12.59</v>
      </c>
      <c r="H111" s="43">
        <v>0.02</v>
      </c>
      <c r="I111" s="43">
        <f t="shared" si="6"/>
        <v>25.389999999999997</v>
      </c>
      <c r="J111" s="11">
        <v>0</v>
      </c>
      <c r="K111" s="11"/>
      <c r="L111" s="11"/>
      <c r="M111" s="11"/>
      <c r="BB111" s="2"/>
    </row>
    <row r="112" spans="1:54" s="12" customFormat="1" ht="45" x14ac:dyDescent="0.25">
      <c r="A112" s="39">
        <v>72</v>
      </c>
      <c r="B112" s="40" t="s">
        <v>168</v>
      </c>
      <c r="C112" s="41" t="s">
        <v>169</v>
      </c>
      <c r="D112" s="40" t="s">
        <v>23</v>
      </c>
      <c r="E112" s="42">
        <v>0.01</v>
      </c>
      <c r="F112" s="43">
        <v>13.73</v>
      </c>
      <c r="G112" s="43">
        <v>2.61</v>
      </c>
      <c r="H112" s="43">
        <v>0.01</v>
      </c>
      <c r="I112" s="43">
        <f t="shared" si="6"/>
        <v>16.350000000000001</v>
      </c>
      <c r="J112" s="11">
        <v>0</v>
      </c>
      <c r="K112" s="11"/>
      <c r="L112" s="11"/>
      <c r="M112" s="11"/>
      <c r="BB112" s="2"/>
    </row>
    <row r="113" spans="1:54" s="12" customFormat="1" ht="45" x14ac:dyDescent="0.25">
      <c r="A113" s="47">
        <v>73</v>
      </c>
      <c r="B113" s="48" t="s">
        <v>170</v>
      </c>
      <c r="C113" s="49" t="s">
        <v>171</v>
      </c>
      <c r="D113" s="48" t="s">
        <v>23</v>
      </c>
      <c r="E113" s="50">
        <v>0.01</v>
      </c>
      <c r="F113" s="51">
        <v>13.05</v>
      </c>
      <c r="G113" s="51">
        <v>1.99</v>
      </c>
      <c r="H113" s="51">
        <v>0.01</v>
      </c>
      <c r="I113" s="51">
        <f t="shared" si="6"/>
        <v>15.05</v>
      </c>
      <c r="J113" s="11">
        <v>0</v>
      </c>
      <c r="K113" s="11"/>
      <c r="L113" s="11"/>
      <c r="M113" s="11"/>
      <c r="BB113" s="2"/>
    </row>
    <row r="114" spans="1:54" x14ac:dyDescent="0.25">
      <c r="A114" s="36"/>
      <c r="B114" s="37"/>
      <c r="C114" s="100" t="str">
        <f>BB114</f>
        <v>Iš viso už skyrių Fasado šiltinimo darbai</v>
      </c>
      <c r="D114" s="102"/>
      <c r="E114" s="102"/>
      <c r="F114" s="38" t="str">
        <f>TEXT(SUM(F106:F113),"# ##0,00")</f>
        <v xml:space="preserve"> 57,39</v>
      </c>
      <c r="G114" s="38" t="str">
        <f>TEXT(SUM(G106:G113),"# ##0,00")</f>
        <v xml:space="preserve"> 22,67</v>
      </c>
      <c r="H114" s="38" t="str">
        <f>TEXT(SUM(H106:H113),"# ##0,00")</f>
        <v xml:space="preserve"> 0,07</v>
      </c>
      <c r="I114" s="38" t="str">
        <f>TEXT(SUM(I106:I113),"# ##0,00")</f>
        <v xml:space="preserve"> 80,13</v>
      </c>
      <c r="J114" s="5"/>
      <c r="K114" s="5"/>
      <c r="L114" s="5"/>
      <c r="M114" s="5"/>
      <c r="BB114" s="2" t="s">
        <v>249</v>
      </c>
    </row>
    <row r="115" spans="1:54" s="12" customFormat="1" x14ac:dyDescent="0.25">
      <c r="A115" s="36"/>
      <c r="B115" s="37"/>
      <c r="C115" s="44"/>
      <c r="D115" s="37"/>
      <c r="E115" s="45"/>
      <c r="F115" s="46"/>
      <c r="G115" s="46"/>
      <c r="H115" s="46"/>
      <c r="I115" s="46"/>
      <c r="J115" s="11"/>
      <c r="K115" s="11"/>
      <c r="L115" s="11"/>
      <c r="M115" s="11"/>
      <c r="BB115" s="2"/>
    </row>
    <row r="116" spans="1:54" s="12" customFormat="1" x14ac:dyDescent="0.25">
      <c r="A116" s="36"/>
      <c r="B116" s="37"/>
      <c r="C116" s="98" t="str">
        <f>BB116</f>
        <v>Skyrius Ardymo darbai</v>
      </c>
      <c r="D116" s="99"/>
      <c r="E116" s="99"/>
      <c r="F116" s="38"/>
      <c r="G116" s="38"/>
      <c r="H116" s="38"/>
      <c r="I116" s="38"/>
      <c r="J116" s="11"/>
      <c r="K116" s="11"/>
      <c r="L116" s="11"/>
      <c r="M116" s="11"/>
      <c r="BB116" s="2" t="s">
        <v>250</v>
      </c>
    </row>
    <row r="117" spans="1:54" s="12" customFormat="1" ht="22.5" x14ac:dyDescent="0.25">
      <c r="A117" s="39">
        <v>74</v>
      </c>
      <c r="B117" s="40" t="s">
        <v>178</v>
      </c>
      <c r="C117" s="41" t="s">
        <v>179</v>
      </c>
      <c r="D117" s="40" t="s">
        <v>172</v>
      </c>
      <c r="E117" s="42">
        <v>1</v>
      </c>
      <c r="F117" s="43">
        <v>62.94</v>
      </c>
      <c r="G117" s="43">
        <v>0</v>
      </c>
      <c r="H117" s="43">
        <v>24.05</v>
      </c>
      <c r="I117" s="43">
        <f t="shared" ref="I117:I125" si="7">SUM(F117+G117+H117)</f>
        <v>86.99</v>
      </c>
      <c r="J117" s="11">
        <v>0</v>
      </c>
      <c r="K117" s="11"/>
      <c r="L117" s="11"/>
      <c r="M117" s="11"/>
      <c r="BB117" s="2"/>
    </row>
    <row r="118" spans="1:54" s="12" customFormat="1" ht="22.5" x14ac:dyDescent="0.25">
      <c r="A118" s="39">
        <v>75</v>
      </c>
      <c r="B118" s="40" t="s">
        <v>180</v>
      </c>
      <c r="C118" s="41" t="s">
        <v>181</v>
      </c>
      <c r="D118" s="40" t="s">
        <v>172</v>
      </c>
      <c r="E118" s="42">
        <v>1</v>
      </c>
      <c r="F118" s="43">
        <v>548.75</v>
      </c>
      <c r="G118" s="43">
        <v>0</v>
      </c>
      <c r="H118" s="43">
        <v>139.16</v>
      </c>
      <c r="I118" s="43">
        <f t="shared" si="7"/>
        <v>687.91</v>
      </c>
      <c r="J118" s="11">
        <v>0</v>
      </c>
      <c r="K118" s="11"/>
      <c r="L118" s="11"/>
      <c r="M118" s="11"/>
      <c r="BB118" s="2"/>
    </row>
    <row r="119" spans="1:54" s="12" customFormat="1" ht="22.5" x14ac:dyDescent="0.25">
      <c r="A119" s="39">
        <v>76</v>
      </c>
      <c r="B119" s="40" t="s">
        <v>182</v>
      </c>
      <c r="C119" s="41" t="s">
        <v>183</v>
      </c>
      <c r="D119" s="40" t="s">
        <v>172</v>
      </c>
      <c r="E119" s="42">
        <v>1</v>
      </c>
      <c r="F119" s="43">
        <v>234.99</v>
      </c>
      <c r="G119" s="43">
        <v>2.36</v>
      </c>
      <c r="H119" s="43">
        <v>60.63</v>
      </c>
      <c r="I119" s="43">
        <f t="shared" si="7"/>
        <v>297.98</v>
      </c>
      <c r="J119" s="11">
        <v>0</v>
      </c>
      <c r="K119" s="11"/>
      <c r="L119" s="11"/>
      <c r="M119" s="11"/>
      <c r="BB119" s="2"/>
    </row>
    <row r="120" spans="1:54" s="12" customFormat="1" ht="22.5" x14ac:dyDescent="0.25">
      <c r="A120" s="39">
        <v>77</v>
      </c>
      <c r="B120" s="40" t="s">
        <v>184</v>
      </c>
      <c r="C120" s="41" t="s">
        <v>185</v>
      </c>
      <c r="D120" s="40" t="s">
        <v>23</v>
      </c>
      <c r="E120" s="42">
        <v>0.01</v>
      </c>
      <c r="F120" s="43">
        <v>9.08</v>
      </c>
      <c r="G120" s="43">
        <v>0</v>
      </c>
      <c r="H120" s="43">
        <v>0</v>
      </c>
      <c r="I120" s="43">
        <f t="shared" si="7"/>
        <v>9.08</v>
      </c>
      <c r="J120" s="11">
        <v>0</v>
      </c>
      <c r="K120" s="11"/>
      <c r="L120" s="11"/>
      <c r="M120" s="11"/>
      <c r="BB120" s="2"/>
    </row>
    <row r="121" spans="1:54" s="12" customFormat="1" ht="22.5" x14ac:dyDescent="0.25">
      <c r="A121" s="39">
        <v>78</v>
      </c>
      <c r="B121" s="40" t="s">
        <v>186</v>
      </c>
      <c r="C121" s="41" t="s">
        <v>187</v>
      </c>
      <c r="D121" s="40" t="s">
        <v>23</v>
      </c>
      <c r="E121" s="42">
        <v>0.01</v>
      </c>
      <c r="F121" s="43">
        <v>2.19</v>
      </c>
      <c r="G121" s="43">
        <v>0</v>
      </c>
      <c r="H121" s="43">
        <v>0</v>
      </c>
      <c r="I121" s="43">
        <f t="shared" si="7"/>
        <v>2.19</v>
      </c>
      <c r="J121" s="11">
        <v>0</v>
      </c>
      <c r="K121" s="11"/>
      <c r="L121" s="11"/>
      <c r="M121" s="11"/>
      <c r="BB121" s="2"/>
    </row>
    <row r="122" spans="1:54" s="12" customFormat="1" ht="22.5" x14ac:dyDescent="0.25">
      <c r="A122" s="39">
        <v>79</v>
      </c>
      <c r="B122" s="40" t="s">
        <v>188</v>
      </c>
      <c r="C122" s="41" t="s">
        <v>189</v>
      </c>
      <c r="D122" s="40" t="s">
        <v>23</v>
      </c>
      <c r="E122" s="42">
        <v>0.01</v>
      </c>
      <c r="F122" s="43">
        <v>6.66</v>
      </c>
      <c r="G122" s="43">
        <v>0</v>
      </c>
      <c r="H122" s="43">
        <v>0</v>
      </c>
      <c r="I122" s="43">
        <f t="shared" si="7"/>
        <v>6.66</v>
      </c>
      <c r="J122" s="11">
        <v>0</v>
      </c>
      <c r="K122" s="11"/>
      <c r="L122" s="11"/>
      <c r="M122" s="11"/>
      <c r="BB122" s="2"/>
    </row>
    <row r="123" spans="1:54" s="12" customFormat="1" ht="22.5" x14ac:dyDescent="0.25">
      <c r="A123" s="39">
        <v>80</v>
      </c>
      <c r="B123" s="40" t="s">
        <v>190</v>
      </c>
      <c r="C123" s="41" t="s">
        <v>191</v>
      </c>
      <c r="D123" s="40" t="s">
        <v>23</v>
      </c>
      <c r="E123" s="42">
        <v>0.01</v>
      </c>
      <c r="F123" s="43">
        <v>52.51</v>
      </c>
      <c r="G123" s="43">
        <v>0</v>
      </c>
      <c r="H123" s="43">
        <v>17.5</v>
      </c>
      <c r="I123" s="43">
        <f t="shared" si="7"/>
        <v>70.009999999999991</v>
      </c>
      <c r="J123" s="11">
        <v>0</v>
      </c>
      <c r="K123" s="11"/>
      <c r="L123" s="11"/>
      <c r="M123" s="11"/>
      <c r="BB123" s="2"/>
    </row>
    <row r="124" spans="1:54" s="12" customFormat="1" ht="22.5" x14ac:dyDescent="0.25">
      <c r="A124" s="39">
        <v>81</v>
      </c>
      <c r="B124" s="40" t="s">
        <v>192</v>
      </c>
      <c r="C124" s="41" t="s">
        <v>193</v>
      </c>
      <c r="D124" s="40" t="s">
        <v>173</v>
      </c>
      <c r="E124" s="42">
        <v>1</v>
      </c>
      <c r="F124" s="43">
        <v>25.45</v>
      </c>
      <c r="G124" s="43">
        <v>0</v>
      </c>
      <c r="H124" s="43">
        <v>0</v>
      </c>
      <c r="I124" s="43">
        <f t="shared" si="7"/>
        <v>25.45</v>
      </c>
      <c r="J124" s="11">
        <v>0</v>
      </c>
      <c r="K124" s="11"/>
      <c r="L124" s="11"/>
      <c r="M124" s="11"/>
      <c r="BB124" s="2"/>
    </row>
    <row r="125" spans="1:54" s="12" customFormat="1" ht="33.75" x14ac:dyDescent="0.25">
      <c r="A125" s="47">
        <v>82</v>
      </c>
      <c r="B125" s="48" t="s">
        <v>194</v>
      </c>
      <c r="C125" s="49" t="s">
        <v>195</v>
      </c>
      <c r="D125" s="48" t="s">
        <v>173</v>
      </c>
      <c r="E125" s="50">
        <v>1</v>
      </c>
      <c r="F125" s="51">
        <v>26.71</v>
      </c>
      <c r="G125" s="51">
        <v>0</v>
      </c>
      <c r="H125" s="51">
        <v>28.78</v>
      </c>
      <c r="I125" s="51">
        <f t="shared" si="7"/>
        <v>55.49</v>
      </c>
      <c r="J125" s="11">
        <v>0</v>
      </c>
      <c r="K125" s="11"/>
      <c r="L125" s="11"/>
      <c r="M125" s="11"/>
      <c r="BB125" s="2"/>
    </row>
    <row r="126" spans="1:54" s="12" customFormat="1" x14ac:dyDescent="0.25">
      <c r="A126" s="36"/>
      <c r="B126" s="37"/>
      <c r="C126" s="100" t="str">
        <f>BB126</f>
        <v>Iš viso už skyrių Ardymo darbai</v>
      </c>
      <c r="D126" s="101"/>
      <c r="E126" s="101"/>
      <c r="F126" s="38" t="str">
        <f>TEXT(SUM(F116:F125),"# ##0,00")</f>
        <v xml:space="preserve"> 969,28</v>
      </c>
      <c r="G126" s="38" t="str">
        <f>TEXT(SUM(G116:G125),"# ##0,00")</f>
        <v xml:space="preserve"> 2,36</v>
      </c>
      <c r="H126" s="38" t="str">
        <f>TEXT(SUM(H116:H125),"# ##0,00")</f>
        <v xml:space="preserve"> 270,12</v>
      </c>
      <c r="I126" s="38" t="str">
        <f>TEXT(SUM(I116:I125),"# ##0,00")</f>
        <v>1 241,76</v>
      </c>
      <c r="J126" s="11"/>
      <c r="K126" s="11"/>
      <c r="L126" s="11"/>
      <c r="M126" s="11"/>
      <c r="BB126" s="2" t="s">
        <v>251</v>
      </c>
    </row>
    <row r="127" spans="1:54" s="12" customFormat="1" x14ac:dyDescent="0.25">
      <c r="A127" s="36"/>
      <c r="B127" s="37"/>
      <c r="C127" s="44"/>
      <c r="D127" s="37"/>
      <c r="E127" s="45"/>
      <c r="F127" s="46"/>
      <c r="G127" s="46"/>
      <c r="H127" s="46"/>
      <c r="I127" s="46"/>
      <c r="J127" s="11"/>
      <c r="K127" s="11"/>
      <c r="L127" s="11"/>
      <c r="M127" s="11"/>
      <c r="BB127" s="2"/>
    </row>
    <row r="128" spans="1:54" s="12" customFormat="1" x14ac:dyDescent="0.25">
      <c r="A128" s="36"/>
      <c r="B128" s="37"/>
      <c r="C128" s="98" t="str">
        <f>BB128</f>
        <v>Skyrius Lauko vandentiekio tinklai</v>
      </c>
      <c r="D128" s="99"/>
      <c r="E128" s="99"/>
      <c r="F128" s="38"/>
      <c r="G128" s="38"/>
      <c r="H128" s="38"/>
      <c r="I128" s="38"/>
      <c r="J128" s="11"/>
      <c r="K128" s="11"/>
      <c r="L128" s="11"/>
      <c r="M128" s="11"/>
      <c r="BB128" s="2" t="s">
        <v>252</v>
      </c>
    </row>
    <row r="129" spans="1:54" s="12" customFormat="1" ht="45" x14ac:dyDescent="0.25">
      <c r="A129" s="39">
        <v>83</v>
      </c>
      <c r="B129" s="40" t="s">
        <v>196</v>
      </c>
      <c r="C129" s="41" t="s">
        <v>197</v>
      </c>
      <c r="D129" s="40" t="s">
        <v>36</v>
      </c>
      <c r="E129" s="42">
        <v>1</v>
      </c>
      <c r="F129" s="43">
        <v>4.82</v>
      </c>
      <c r="G129" s="43">
        <v>0.25</v>
      </c>
      <c r="H129" s="43">
        <v>2.16</v>
      </c>
      <c r="I129" s="43">
        <f t="shared" ref="I129:I139" si="8">SUM(F129+G129+H129)</f>
        <v>7.23</v>
      </c>
      <c r="J129" s="11">
        <v>0</v>
      </c>
      <c r="K129" s="11"/>
      <c r="L129" s="11"/>
      <c r="M129" s="11"/>
      <c r="BB129" s="2"/>
    </row>
    <row r="130" spans="1:54" s="12" customFormat="1" ht="22.5" x14ac:dyDescent="0.25">
      <c r="A130" s="39">
        <v>84</v>
      </c>
      <c r="B130" s="40" t="s">
        <v>198</v>
      </c>
      <c r="C130" s="41" t="s">
        <v>199</v>
      </c>
      <c r="D130" s="40" t="s">
        <v>36</v>
      </c>
      <c r="E130" s="42">
        <v>1</v>
      </c>
      <c r="F130" s="43">
        <v>0</v>
      </c>
      <c r="G130" s="43">
        <v>10.25</v>
      </c>
      <c r="H130" s="43">
        <v>0</v>
      </c>
      <c r="I130" s="43">
        <f t="shared" si="8"/>
        <v>10.25</v>
      </c>
      <c r="J130" s="11">
        <v>0</v>
      </c>
      <c r="K130" s="11"/>
      <c r="L130" s="11"/>
      <c r="M130" s="11"/>
      <c r="BB130" s="2"/>
    </row>
    <row r="131" spans="1:54" s="12" customFormat="1" ht="33.75" x14ac:dyDescent="0.25">
      <c r="A131" s="39">
        <v>85</v>
      </c>
      <c r="B131" s="40" t="s">
        <v>200</v>
      </c>
      <c r="C131" s="41" t="s">
        <v>201</v>
      </c>
      <c r="D131" s="40" t="s">
        <v>75</v>
      </c>
      <c r="E131" s="42">
        <v>1</v>
      </c>
      <c r="F131" s="43">
        <v>3.54</v>
      </c>
      <c r="G131" s="43">
        <v>0.15</v>
      </c>
      <c r="H131" s="43">
        <v>0</v>
      </c>
      <c r="I131" s="43">
        <f t="shared" si="8"/>
        <v>3.69</v>
      </c>
      <c r="J131" s="11">
        <v>0</v>
      </c>
      <c r="K131" s="11"/>
      <c r="L131" s="11"/>
      <c r="M131" s="11"/>
      <c r="BB131" s="2"/>
    </row>
    <row r="132" spans="1:54" s="12" customFormat="1" x14ac:dyDescent="0.25">
      <c r="A132" s="39">
        <v>86</v>
      </c>
      <c r="B132" s="40" t="s">
        <v>176</v>
      </c>
      <c r="C132" s="41" t="s">
        <v>177</v>
      </c>
      <c r="D132" s="40" t="s">
        <v>31</v>
      </c>
      <c r="E132" s="42">
        <v>1.4999999999999999E-2</v>
      </c>
      <c r="F132" s="43">
        <v>0</v>
      </c>
      <c r="G132" s="43">
        <v>0.03</v>
      </c>
      <c r="H132" s="43">
        <v>0</v>
      </c>
      <c r="I132" s="43">
        <f t="shared" si="8"/>
        <v>0.03</v>
      </c>
      <c r="J132" s="11">
        <v>0</v>
      </c>
      <c r="K132" s="11"/>
      <c r="L132" s="11"/>
      <c r="M132" s="11"/>
      <c r="BB132" s="2"/>
    </row>
    <row r="133" spans="1:54" s="12" customFormat="1" ht="45" x14ac:dyDescent="0.25">
      <c r="A133" s="39">
        <v>87</v>
      </c>
      <c r="B133" s="40" t="s">
        <v>202</v>
      </c>
      <c r="C133" s="41" t="s">
        <v>203</v>
      </c>
      <c r="D133" s="40" t="s">
        <v>75</v>
      </c>
      <c r="E133" s="42">
        <v>1</v>
      </c>
      <c r="F133" s="43">
        <v>38.119999999999997</v>
      </c>
      <c r="G133" s="43">
        <v>0.96</v>
      </c>
      <c r="H133" s="43">
        <v>7.96</v>
      </c>
      <c r="I133" s="43">
        <f t="shared" si="8"/>
        <v>47.04</v>
      </c>
      <c r="J133" s="11">
        <v>0</v>
      </c>
      <c r="K133" s="11"/>
      <c r="L133" s="11"/>
      <c r="M133" s="11"/>
      <c r="BB133" s="2"/>
    </row>
    <row r="134" spans="1:54" s="12" customFormat="1" ht="33.75" x14ac:dyDescent="0.25">
      <c r="A134" s="39">
        <v>88</v>
      </c>
      <c r="B134" s="40" t="s">
        <v>204</v>
      </c>
      <c r="C134" s="41" t="s">
        <v>205</v>
      </c>
      <c r="D134" s="40" t="s">
        <v>39</v>
      </c>
      <c r="E134" s="42">
        <v>0.01</v>
      </c>
      <c r="F134" s="43">
        <v>2.44</v>
      </c>
      <c r="G134" s="43"/>
      <c r="H134" s="43">
        <v>0.32</v>
      </c>
      <c r="I134" s="43">
        <f t="shared" si="8"/>
        <v>2.76</v>
      </c>
      <c r="J134" s="11">
        <v>0</v>
      </c>
      <c r="K134" s="11"/>
      <c r="L134" s="11"/>
      <c r="M134" s="11"/>
      <c r="BB134" s="2"/>
    </row>
    <row r="135" spans="1:54" s="12" customFormat="1" ht="45" x14ac:dyDescent="0.25">
      <c r="A135" s="39">
        <v>89</v>
      </c>
      <c r="B135" s="40" t="s">
        <v>206</v>
      </c>
      <c r="C135" s="41" t="s">
        <v>207</v>
      </c>
      <c r="D135" s="40" t="s">
        <v>172</v>
      </c>
      <c r="E135" s="42">
        <v>1</v>
      </c>
      <c r="F135" s="43">
        <v>419.71</v>
      </c>
      <c r="G135" s="43">
        <v>699.55</v>
      </c>
      <c r="H135" s="43">
        <v>88.99</v>
      </c>
      <c r="I135" s="43">
        <f t="shared" si="8"/>
        <v>1208.25</v>
      </c>
      <c r="J135" s="11">
        <v>0</v>
      </c>
      <c r="K135" s="11"/>
      <c r="L135" s="11"/>
      <c r="M135" s="11"/>
      <c r="BB135" s="2"/>
    </row>
    <row r="136" spans="1:54" s="12" customFormat="1" x14ac:dyDescent="0.25">
      <c r="A136" s="39">
        <v>90</v>
      </c>
      <c r="B136" s="40" t="s">
        <v>208</v>
      </c>
      <c r="C136" s="41" t="s">
        <v>209</v>
      </c>
      <c r="D136" s="40" t="s">
        <v>75</v>
      </c>
      <c r="E136" s="42">
        <v>1</v>
      </c>
      <c r="F136" s="43">
        <v>0</v>
      </c>
      <c r="G136" s="43">
        <v>219.8</v>
      </c>
      <c r="H136" s="43">
        <v>0</v>
      </c>
      <c r="I136" s="43">
        <f t="shared" si="8"/>
        <v>219.8</v>
      </c>
      <c r="J136" s="11">
        <v>0</v>
      </c>
      <c r="K136" s="11"/>
      <c r="L136" s="11"/>
      <c r="M136" s="11"/>
      <c r="BB136" s="2"/>
    </row>
    <row r="137" spans="1:54" s="12" customFormat="1" x14ac:dyDescent="0.25">
      <c r="A137" s="39">
        <v>91</v>
      </c>
      <c r="B137" s="40" t="s">
        <v>174</v>
      </c>
      <c r="C137" s="41" t="s">
        <v>175</v>
      </c>
      <c r="D137" s="40" t="s">
        <v>173</v>
      </c>
      <c r="E137" s="42">
        <v>0.1</v>
      </c>
      <c r="F137" s="43">
        <v>0</v>
      </c>
      <c r="G137" s="43">
        <v>136.35</v>
      </c>
      <c r="H137" s="43">
        <v>0</v>
      </c>
      <c r="I137" s="43">
        <f t="shared" si="8"/>
        <v>136.35</v>
      </c>
      <c r="J137" s="11">
        <v>0</v>
      </c>
      <c r="K137" s="11"/>
      <c r="L137" s="11"/>
      <c r="M137" s="11"/>
      <c r="BB137" s="2"/>
    </row>
    <row r="138" spans="1:54" s="12" customFormat="1" ht="22.5" x14ac:dyDescent="0.25">
      <c r="A138" s="39">
        <v>92</v>
      </c>
      <c r="B138" s="40" t="s">
        <v>210</v>
      </c>
      <c r="C138" s="41" t="s">
        <v>211</v>
      </c>
      <c r="D138" s="40" t="s">
        <v>75</v>
      </c>
      <c r="E138" s="42">
        <v>1</v>
      </c>
      <c r="F138" s="43">
        <v>22.39</v>
      </c>
      <c r="G138" s="43">
        <v>5</v>
      </c>
      <c r="H138" s="43">
        <v>0</v>
      </c>
      <c r="I138" s="43">
        <f t="shared" si="8"/>
        <v>27.39</v>
      </c>
      <c r="J138" s="11">
        <v>0</v>
      </c>
      <c r="K138" s="11"/>
      <c r="L138" s="11"/>
      <c r="M138" s="11"/>
      <c r="BB138" s="2"/>
    </row>
    <row r="139" spans="1:54" s="12" customFormat="1" x14ac:dyDescent="0.25">
      <c r="A139" s="47">
        <v>93</v>
      </c>
      <c r="B139" s="48" t="s">
        <v>212</v>
      </c>
      <c r="C139" s="49" t="s">
        <v>213</v>
      </c>
      <c r="D139" s="48" t="s">
        <v>75</v>
      </c>
      <c r="E139" s="50">
        <v>1</v>
      </c>
      <c r="F139" s="51">
        <v>0</v>
      </c>
      <c r="G139" s="51">
        <v>1036.78</v>
      </c>
      <c r="H139" s="51">
        <v>0</v>
      </c>
      <c r="I139" s="51">
        <f t="shared" si="8"/>
        <v>1036.78</v>
      </c>
      <c r="J139" s="11">
        <v>0</v>
      </c>
      <c r="K139" s="11"/>
      <c r="L139" s="11"/>
      <c r="M139" s="11"/>
      <c r="BB139" s="2"/>
    </row>
    <row r="140" spans="1:54" s="12" customFormat="1" x14ac:dyDescent="0.25">
      <c r="A140" s="36"/>
      <c r="B140" s="37"/>
      <c r="C140" s="100" t="str">
        <f>BB140</f>
        <v>Iš viso už skyrių Lauko vandentiekio tinklai</v>
      </c>
      <c r="D140" s="101"/>
      <c r="E140" s="101"/>
      <c r="F140" s="38" t="str">
        <f>TEXT(SUM(F128:F139),"# ##0,00")</f>
        <v xml:space="preserve"> 491,02</v>
      </c>
      <c r="G140" s="38" t="str">
        <f>TEXT(SUM(G128:G139),"# ##0,00")</f>
        <v>2 109,12</v>
      </c>
      <c r="H140" s="38" t="str">
        <f>TEXT(SUM(H128:H139),"# ##0,00")</f>
        <v xml:space="preserve"> 99,43</v>
      </c>
      <c r="I140" s="38" t="str">
        <f>TEXT(SUM(I128:I139),"# ##0,00")</f>
        <v>2 699,57</v>
      </c>
      <c r="J140" s="11"/>
      <c r="K140" s="11"/>
      <c r="L140" s="11"/>
      <c r="M140" s="11"/>
      <c r="BB140" s="2" t="s">
        <v>253</v>
      </c>
    </row>
    <row r="141" spans="1:54" s="12" customFormat="1" x14ac:dyDescent="0.25">
      <c r="A141" s="36"/>
      <c r="B141" s="37"/>
      <c r="C141" s="44"/>
      <c r="D141" s="37"/>
      <c r="E141" s="45"/>
      <c r="F141" s="46"/>
      <c r="G141" s="46"/>
      <c r="H141" s="46"/>
      <c r="I141" s="46"/>
      <c r="J141" s="11"/>
      <c r="K141" s="11"/>
      <c r="L141" s="11"/>
      <c r="M141" s="11"/>
      <c r="BB141" s="2"/>
    </row>
    <row r="142" spans="1:54" s="12" customFormat="1" x14ac:dyDescent="0.25">
      <c r="A142" s="36"/>
      <c r="B142" s="37"/>
      <c r="C142" s="98" t="str">
        <f>BB142</f>
        <v>Skyrius Lauko nuotekų tinklai</v>
      </c>
      <c r="D142" s="99"/>
      <c r="E142" s="99"/>
      <c r="F142" s="38"/>
      <c r="G142" s="38"/>
      <c r="H142" s="38"/>
      <c r="I142" s="38"/>
      <c r="J142" s="11"/>
      <c r="K142" s="11"/>
      <c r="L142" s="11"/>
      <c r="M142" s="11"/>
      <c r="BB142" s="2" t="s">
        <v>254</v>
      </c>
    </row>
    <row r="143" spans="1:54" s="14" customFormat="1" ht="33.75" x14ac:dyDescent="0.25">
      <c r="A143" s="39">
        <v>94</v>
      </c>
      <c r="B143" s="40" t="s">
        <v>214</v>
      </c>
      <c r="C143" s="41" t="s">
        <v>215</v>
      </c>
      <c r="D143" s="40" t="s">
        <v>39</v>
      </c>
      <c r="E143" s="42">
        <v>0.01</v>
      </c>
      <c r="F143" s="43">
        <v>2.35</v>
      </c>
      <c r="G143" s="43">
        <v>0</v>
      </c>
      <c r="H143" s="43">
        <v>0</v>
      </c>
      <c r="I143" s="43">
        <f t="shared" ref="I143:I150" si="9">SUM(F143+G143+H143)</f>
        <v>2.35</v>
      </c>
      <c r="J143" s="11">
        <v>0</v>
      </c>
      <c r="K143" s="13"/>
      <c r="L143" s="13"/>
      <c r="M143" s="13"/>
      <c r="BB143" s="15"/>
    </row>
    <row r="144" spans="1:54" s="14" customFormat="1" ht="22.5" x14ac:dyDescent="0.25">
      <c r="A144" s="39">
        <v>95</v>
      </c>
      <c r="B144" s="40" t="s">
        <v>216</v>
      </c>
      <c r="C144" s="41" t="s">
        <v>217</v>
      </c>
      <c r="D144" s="40" t="s">
        <v>75</v>
      </c>
      <c r="E144" s="42">
        <v>1</v>
      </c>
      <c r="F144" s="43">
        <v>0</v>
      </c>
      <c r="G144" s="43">
        <v>11.93</v>
      </c>
      <c r="H144" s="43">
        <v>0</v>
      </c>
      <c r="I144" s="43">
        <f t="shared" si="9"/>
        <v>11.93</v>
      </c>
      <c r="J144" s="11">
        <v>0</v>
      </c>
      <c r="K144" s="13"/>
      <c r="L144" s="13"/>
      <c r="M144" s="13"/>
      <c r="BB144" s="15"/>
    </row>
    <row r="145" spans="1:54" s="14" customFormat="1" ht="33.75" x14ac:dyDescent="0.25">
      <c r="A145" s="39">
        <v>96</v>
      </c>
      <c r="B145" s="40" t="s">
        <v>218</v>
      </c>
      <c r="C145" s="41" t="s">
        <v>219</v>
      </c>
      <c r="D145" s="40" t="s">
        <v>36</v>
      </c>
      <c r="E145" s="42">
        <v>1</v>
      </c>
      <c r="F145" s="43">
        <v>5.0599999999999996</v>
      </c>
      <c r="G145" s="43">
        <v>4.2300000000000004</v>
      </c>
      <c r="H145" s="43">
        <v>0</v>
      </c>
      <c r="I145" s="43">
        <f t="shared" si="9"/>
        <v>9.2899999999999991</v>
      </c>
      <c r="J145" s="11">
        <v>0</v>
      </c>
      <c r="K145" s="13"/>
      <c r="L145" s="13"/>
      <c r="M145" s="13"/>
      <c r="BB145" s="15"/>
    </row>
    <row r="146" spans="1:54" s="14" customFormat="1" ht="33.75" x14ac:dyDescent="0.25">
      <c r="A146" s="39">
        <v>97</v>
      </c>
      <c r="B146" s="40" t="s">
        <v>220</v>
      </c>
      <c r="C146" s="41" t="s">
        <v>221</v>
      </c>
      <c r="D146" s="40" t="s">
        <v>75</v>
      </c>
      <c r="E146" s="42">
        <v>1</v>
      </c>
      <c r="F146" s="43">
        <v>15</v>
      </c>
      <c r="G146" s="43">
        <v>1.1299999999999999</v>
      </c>
      <c r="H146" s="43">
        <v>0</v>
      </c>
      <c r="I146" s="43">
        <f t="shared" si="9"/>
        <v>16.13</v>
      </c>
      <c r="J146" s="11">
        <v>0</v>
      </c>
      <c r="K146" s="13"/>
      <c r="L146" s="13"/>
      <c r="M146" s="13"/>
      <c r="BB146" s="15"/>
    </row>
    <row r="147" spans="1:54" s="14" customFormat="1" ht="33.75" x14ac:dyDescent="0.25">
      <c r="A147" s="39">
        <v>98</v>
      </c>
      <c r="B147" s="40" t="s">
        <v>222</v>
      </c>
      <c r="C147" s="41" t="s">
        <v>223</v>
      </c>
      <c r="D147" s="40" t="s">
        <v>75</v>
      </c>
      <c r="E147" s="42">
        <v>1</v>
      </c>
      <c r="F147" s="43">
        <v>0</v>
      </c>
      <c r="G147" s="43">
        <v>247.68</v>
      </c>
      <c r="H147" s="43">
        <v>0</v>
      </c>
      <c r="I147" s="43">
        <f t="shared" si="9"/>
        <v>247.68</v>
      </c>
      <c r="J147" s="11">
        <v>0</v>
      </c>
      <c r="K147" s="13"/>
      <c r="L147" s="13"/>
      <c r="M147" s="13"/>
      <c r="BB147" s="15"/>
    </row>
    <row r="148" spans="1:54" s="14" customFormat="1" ht="33.75" x14ac:dyDescent="0.25">
      <c r="A148" s="39">
        <v>99</v>
      </c>
      <c r="B148" s="40" t="s">
        <v>224</v>
      </c>
      <c r="C148" s="41" t="s">
        <v>225</v>
      </c>
      <c r="D148" s="40" t="s">
        <v>75</v>
      </c>
      <c r="E148" s="42">
        <v>1</v>
      </c>
      <c r="F148" s="43">
        <v>104.73</v>
      </c>
      <c r="G148" s="43">
        <v>186.46</v>
      </c>
      <c r="H148" s="43">
        <v>0</v>
      </c>
      <c r="I148" s="43">
        <f t="shared" si="9"/>
        <v>291.19</v>
      </c>
      <c r="J148" s="11">
        <v>0</v>
      </c>
      <c r="K148" s="13"/>
      <c r="L148" s="13"/>
      <c r="M148" s="13"/>
      <c r="BB148" s="15"/>
    </row>
    <row r="149" spans="1:54" s="14" customFormat="1" ht="22.5" x14ac:dyDescent="0.25">
      <c r="A149" s="39">
        <v>100</v>
      </c>
      <c r="B149" s="40" t="s">
        <v>226</v>
      </c>
      <c r="C149" s="41" t="s">
        <v>227</v>
      </c>
      <c r="D149" s="40" t="s">
        <v>75</v>
      </c>
      <c r="E149" s="42">
        <v>1</v>
      </c>
      <c r="F149" s="43">
        <v>0</v>
      </c>
      <c r="G149" s="43">
        <v>142.49</v>
      </c>
      <c r="H149" s="43">
        <v>0</v>
      </c>
      <c r="I149" s="43">
        <f t="shared" si="9"/>
        <v>142.49</v>
      </c>
      <c r="J149" s="11">
        <v>0</v>
      </c>
      <c r="K149" s="13"/>
      <c r="L149" s="13"/>
      <c r="M149" s="13"/>
      <c r="BB149" s="15"/>
    </row>
    <row r="150" spans="1:54" s="14" customFormat="1" ht="22.5" x14ac:dyDescent="0.25">
      <c r="A150" s="47">
        <v>101</v>
      </c>
      <c r="B150" s="48" t="s">
        <v>228</v>
      </c>
      <c r="C150" s="49" t="s">
        <v>229</v>
      </c>
      <c r="D150" s="48" t="s">
        <v>75</v>
      </c>
      <c r="E150" s="50">
        <v>1</v>
      </c>
      <c r="F150" s="51">
        <v>0</v>
      </c>
      <c r="G150" s="51">
        <v>61.56</v>
      </c>
      <c r="H150" s="51">
        <v>0</v>
      </c>
      <c r="I150" s="51">
        <f t="shared" si="9"/>
        <v>61.56</v>
      </c>
      <c r="J150" s="11">
        <v>0</v>
      </c>
      <c r="K150" s="13"/>
      <c r="L150" s="13"/>
      <c r="M150" s="13"/>
      <c r="BB150" s="15"/>
    </row>
    <row r="151" spans="1:54" x14ac:dyDescent="0.25">
      <c r="A151" s="36"/>
      <c r="B151" s="37"/>
      <c r="C151" s="100" t="str">
        <f>BB151</f>
        <v>Iš viso už skyrių Lauko nuotekų tinklai</v>
      </c>
      <c r="D151" s="101"/>
      <c r="E151" s="101"/>
      <c r="F151" s="38" t="str">
        <f>TEXT(SUM(F142:F150),"# ##0,00")</f>
        <v xml:space="preserve"> 127,14</v>
      </c>
      <c r="G151" s="38" t="str">
        <f>TEXT(SUM(G142:G150),"# ##0,00")</f>
        <v xml:space="preserve"> 655,48</v>
      </c>
      <c r="H151" s="38" t="str">
        <f>TEXT(SUM(H142:H150),"# ##0,00")</f>
        <v xml:space="preserve"> 0,00</v>
      </c>
      <c r="I151" s="38" t="str">
        <f>TEXT(SUM(I142:I150),"# ##0,00")</f>
        <v xml:space="preserve"> 782,62</v>
      </c>
      <c r="J151" s="11"/>
      <c r="K151" s="5"/>
      <c r="L151" s="5"/>
      <c r="M151" s="5"/>
      <c r="BB151" s="2" t="s">
        <v>255</v>
      </c>
    </row>
    <row r="152" spans="1:54" x14ac:dyDescent="0.25">
      <c r="A152" s="36"/>
      <c r="B152" s="37"/>
      <c r="C152" s="44"/>
      <c r="D152" s="37"/>
      <c r="E152" s="45"/>
      <c r="F152" s="46"/>
      <c r="G152" s="46"/>
      <c r="H152" s="46"/>
      <c r="I152" s="46"/>
      <c r="J152" s="5"/>
      <c r="K152" s="5"/>
      <c r="L152" s="5"/>
      <c r="M152" s="5"/>
    </row>
    <row r="153" spans="1:54" x14ac:dyDescent="0.25">
      <c r="A153" s="52"/>
      <c r="B153" s="53" t="s">
        <v>256</v>
      </c>
      <c r="C153" s="54"/>
      <c r="D153" s="55"/>
      <c r="E153" s="55"/>
      <c r="F153" s="56">
        <f ca="1">SUM(F$9:OFFSET(F153,-1,0))</f>
        <v>2356.5299999999997</v>
      </c>
      <c r="G153" s="56">
        <f ca="1">SUM(G$9:OFFSET(G153,-1,0)) - 0</f>
        <v>3944.8299999999995</v>
      </c>
      <c r="H153" s="56">
        <f ca="1">SUM(H$9:OFFSET(H153,-1,0))</f>
        <v>374.15000000000003</v>
      </c>
      <c r="I153" s="57">
        <f ca="1">ROUND(F153+G153+H153,2)</f>
        <v>6675.51</v>
      </c>
      <c r="J153" s="17"/>
    </row>
    <row r="154" spans="1:54" x14ac:dyDescent="0.25">
      <c r="A154" s="58"/>
      <c r="B154" s="59"/>
      <c r="C154" s="60" t="s">
        <v>257</v>
      </c>
      <c r="D154" s="61"/>
      <c r="E154" s="61"/>
      <c r="F154" s="62">
        <v>0.08</v>
      </c>
      <c r="G154" s="63"/>
      <c r="H154" s="63"/>
      <c r="I154" s="57">
        <f ca="1">ROUND(ROUND(F153,2)*F154,2)</f>
        <v>188.52</v>
      </c>
      <c r="J154" s="19"/>
    </row>
    <row r="155" spans="1:54" x14ac:dyDescent="0.25">
      <c r="A155" s="58"/>
      <c r="B155" s="64"/>
      <c r="C155" s="65" t="s">
        <v>258</v>
      </c>
      <c r="D155" s="61"/>
      <c r="E155" s="61"/>
      <c r="F155" s="63"/>
      <c r="G155" s="62">
        <v>0.03</v>
      </c>
      <c r="H155" s="63"/>
      <c r="I155" s="57">
        <f ca="1">ROUND(G155*ROUND(G153,2),2)</f>
        <v>118.34</v>
      </c>
      <c r="J155" s="19"/>
    </row>
    <row r="156" spans="1:54" x14ac:dyDescent="0.25">
      <c r="A156" s="58"/>
      <c r="B156" s="64"/>
      <c r="C156" s="65" t="s">
        <v>259</v>
      </c>
      <c r="D156" s="61"/>
      <c r="E156" s="61"/>
      <c r="F156" s="63"/>
      <c r="G156" s="63"/>
      <c r="H156" s="62">
        <v>0.03</v>
      </c>
      <c r="I156" s="57">
        <f ca="1">ROUND(H156*ROUND(H153,2),2)</f>
        <v>11.22</v>
      </c>
      <c r="J156" s="19"/>
    </row>
    <row r="157" spans="1:54" x14ac:dyDescent="0.25">
      <c r="A157" s="58"/>
      <c r="B157" s="66"/>
      <c r="C157" s="67" t="s">
        <v>260</v>
      </c>
      <c r="D157" s="68"/>
      <c r="E157" s="68"/>
      <c r="F157" s="69">
        <v>1.7899999999999999E-2</v>
      </c>
      <c r="G157" s="63"/>
      <c r="H157" s="63"/>
      <c r="I157" s="70">
        <f ca="1">ROUND(ROUND(F153,2)*F157*(1+F154),2)</f>
        <v>45.56</v>
      </c>
      <c r="J157" s="19"/>
    </row>
    <row r="158" spans="1:54" x14ac:dyDescent="0.25">
      <c r="A158" s="58"/>
      <c r="B158" s="71" t="s">
        <v>261</v>
      </c>
      <c r="C158" s="65"/>
      <c r="D158" s="61"/>
      <c r="E158" s="61"/>
      <c r="F158" s="56">
        <f ca="1">ROUND(F154*ROUND(F153,2)+ROUND(F153,2)+I157,2)</f>
        <v>2590.61</v>
      </c>
      <c r="G158" s="56">
        <f ca="1">ROUND(ROUND(G153,2)*G155+ROUND(G153,2),2)</f>
        <v>4063.17</v>
      </c>
      <c r="H158" s="56">
        <f ca="1">ROUND(H156*ROUND(H153,2)+ROUND(H153,2),2)</f>
        <v>385.37</v>
      </c>
      <c r="I158" s="57">
        <f ca="1">SUM(I153:I157)</f>
        <v>7039.1500000000015</v>
      </c>
      <c r="J158" s="16"/>
    </row>
    <row r="159" spans="1:54" x14ac:dyDescent="0.25">
      <c r="A159" s="58"/>
      <c r="B159" s="66"/>
      <c r="C159" s="72" t="s">
        <v>262</v>
      </c>
      <c r="D159" s="68"/>
      <c r="E159" s="68"/>
      <c r="F159" s="69">
        <v>0.09</v>
      </c>
      <c r="G159" s="69">
        <v>0.09</v>
      </c>
      <c r="H159" s="69">
        <v>0.09</v>
      </c>
      <c r="I159" s="70">
        <f ca="1">ROUND(F159*F158,2)+ROUND(G159*G158,2)+ROUND(H159*H158,2)</f>
        <v>633.52</v>
      </c>
      <c r="J159" s="21"/>
    </row>
    <row r="160" spans="1:54" x14ac:dyDescent="0.25">
      <c r="A160" s="58"/>
      <c r="B160" s="71" t="s">
        <v>263</v>
      </c>
      <c r="C160" s="61"/>
      <c r="D160" s="61"/>
      <c r="E160" s="61"/>
      <c r="F160" s="56">
        <f ca="1">ROUND(F158*F159+F158,2)</f>
        <v>2823.76</v>
      </c>
      <c r="G160" s="56">
        <f ca="1">ROUND(G158*G159+G158,2)</f>
        <v>4428.8599999999997</v>
      </c>
      <c r="H160" s="56">
        <f ca="1">ROUND(H158*H159+H158,2)</f>
        <v>420.05</v>
      </c>
      <c r="I160" s="57">
        <f ca="1">F160+G160+H160</f>
        <v>7672.67</v>
      </c>
      <c r="J160" s="16"/>
    </row>
    <row r="161" spans="1:10" x14ac:dyDescent="0.25">
      <c r="A161" s="58"/>
      <c r="B161" s="73"/>
      <c r="C161" s="68" t="s">
        <v>264</v>
      </c>
      <c r="D161" s="68"/>
      <c r="E161" s="68"/>
      <c r="F161" s="74">
        <v>1</v>
      </c>
      <c r="G161" s="74">
        <v>1</v>
      </c>
      <c r="H161" s="74">
        <v>1</v>
      </c>
      <c r="I161" s="70"/>
      <c r="J161" s="22"/>
    </row>
    <row r="162" spans="1:10" x14ac:dyDescent="0.25">
      <c r="A162" s="58"/>
      <c r="B162" s="71" t="s">
        <v>265</v>
      </c>
      <c r="C162" s="61"/>
      <c r="D162" s="61"/>
      <c r="E162" s="61"/>
      <c r="F162" s="56">
        <f ca="1">ROUND(F161*F160,2)</f>
        <v>2823.76</v>
      </c>
      <c r="G162" s="56">
        <f ca="1">ROUND(G161*G160,2)</f>
        <v>4428.8599999999997</v>
      </c>
      <c r="H162" s="56">
        <f ca="1">ROUND(H161*H160,2)</f>
        <v>420.05</v>
      </c>
      <c r="I162" s="57">
        <f ca="1">F162+G162+H162</f>
        <v>7672.67</v>
      </c>
      <c r="J162" s="16"/>
    </row>
    <row r="163" spans="1:10" x14ac:dyDescent="0.25">
      <c r="A163" s="58"/>
      <c r="B163" s="61"/>
      <c r="C163" s="75" t="s">
        <v>266</v>
      </c>
      <c r="D163" s="61"/>
      <c r="E163" s="61"/>
      <c r="F163" s="62">
        <v>0.2089753470816034</v>
      </c>
      <c r="G163" s="63"/>
      <c r="H163" s="63"/>
      <c r="I163" s="57">
        <f ca="1">ROUND((F153*F154+F153)*F163,2)</f>
        <v>531.85</v>
      </c>
      <c r="J163" s="16"/>
    </row>
    <row r="164" spans="1:10" x14ac:dyDescent="0.25">
      <c r="A164" s="58"/>
      <c r="B164" s="66"/>
      <c r="C164" s="72" t="s">
        <v>267</v>
      </c>
      <c r="D164" s="68"/>
      <c r="E164" s="68"/>
      <c r="F164" s="62">
        <v>0.05</v>
      </c>
      <c r="G164" s="62">
        <v>0.05</v>
      </c>
      <c r="H164" s="62">
        <v>0.05</v>
      </c>
      <c r="I164" s="70">
        <f ca="1">ROUND(F164*(ROUND(F163*(F153+F154*F153),2)+F162),2)+ROUND(G164*(ROUND(G162,2)),2)+ROUND(H164*(ROUND(H162,2)),2)</f>
        <v>410.22</v>
      </c>
      <c r="J164" s="23"/>
    </row>
    <row r="165" spans="1:10" x14ac:dyDescent="0.25">
      <c r="A165" s="58"/>
      <c r="B165" s="71" t="s">
        <v>268</v>
      </c>
      <c r="C165" s="61"/>
      <c r="D165" s="61"/>
      <c r="E165" s="61"/>
      <c r="F165" s="76">
        <f ca="1">ROUND(F164*(ROUND(F163*(F153+F154*F153),2)+F162)+(ROUND(F163*(F153+F154*F153),2)+F162),2)</f>
        <v>3523.39</v>
      </c>
      <c r="G165" s="76">
        <f ca="1">ROUND(G164*G162,2)+G162</f>
        <v>4650.2999999999993</v>
      </c>
      <c r="H165" s="76">
        <f ca="1">ROUND(H164*H162,2)+H162</f>
        <v>441.05</v>
      </c>
      <c r="I165" s="77">
        <f ca="1">F165+G165+H165</f>
        <v>8614.739999999998</v>
      </c>
      <c r="J165" s="24"/>
    </row>
    <row r="166" spans="1:10" x14ac:dyDescent="0.25">
      <c r="A166" s="78"/>
      <c r="B166" s="79"/>
      <c r="C166" s="80" t="s">
        <v>269</v>
      </c>
      <c r="D166" s="81"/>
      <c r="E166" s="80"/>
      <c r="F166" s="82">
        <v>0.21</v>
      </c>
      <c r="G166" s="82">
        <v>0.21</v>
      </c>
      <c r="H166" s="82">
        <v>0.21</v>
      </c>
      <c r="I166" s="83">
        <f ca="1">ROUND(F165*F166+G165*G166+H165*H166,2)</f>
        <v>1809.1</v>
      </c>
      <c r="J166" s="23"/>
    </row>
    <row r="167" spans="1:10" x14ac:dyDescent="0.25">
      <c r="A167" s="58"/>
      <c r="B167" s="71" t="s">
        <v>270</v>
      </c>
      <c r="C167" s="84"/>
      <c r="D167" s="61"/>
      <c r="E167" s="61"/>
      <c r="F167" s="56">
        <f ca="1">IF(F165&lt;&gt;0,I167-G167-H167,0)</f>
        <v>4263.3099999999986</v>
      </c>
      <c r="G167" s="56">
        <f ca="1">ROUND(G166*G165+G165,2)</f>
        <v>5626.86</v>
      </c>
      <c r="H167" s="56">
        <f ca="1">ROUND(H166*H165+H165,2)</f>
        <v>533.66999999999996</v>
      </c>
      <c r="I167" s="85">
        <f ca="1">I165+I166</f>
        <v>10423.839999999998</v>
      </c>
      <c r="J167" s="16"/>
    </row>
    <row r="168" spans="1:10" x14ac:dyDescent="0.25">
      <c r="A168" s="18"/>
      <c r="B168" s="26"/>
      <c r="C168" s="25"/>
      <c r="D168" s="27"/>
      <c r="E168" s="28" t="s">
        <v>276</v>
      </c>
      <c r="F168" s="29"/>
      <c r="G168" s="29"/>
      <c r="H168" s="30"/>
      <c r="I168" s="31"/>
      <c r="J168" s="18"/>
    </row>
    <row r="169" spans="1:10" x14ac:dyDescent="0.25">
      <c r="A169" s="18"/>
      <c r="B169" s="18"/>
      <c r="C169" s="32"/>
      <c r="D169" s="18"/>
      <c r="E169" s="28" t="s">
        <v>277</v>
      </c>
      <c r="F169" s="29"/>
      <c r="G169" s="29"/>
      <c r="H169" s="30"/>
      <c r="I169" s="33">
        <f ca="1">ROUND(I165*I168,2)</f>
        <v>0</v>
      </c>
      <c r="J169" s="18"/>
    </row>
    <row r="170" spans="1:10" x14ac:dyDescent="0.25">
      <c r="A170" s="18"/>
      <c r="B170" s="18"/>
      <c r="C170" s="18"/>
      <c r="D170" s="11"/>
      <c r="E170" s="28" t="s">
        <v>278</v>
      </c>
      <c r="F170" s="29"/>
      <c r="G170" s="29"/>
      <c r="H170" s="30"/>
      <c r="I170" s="33">
        <f ca="1">+I169*0.21</f>
        <v>0</v>
      </c>
      <c r="J170" s="18"/>
    </row>
    <row r="171" spans="1:10" x14ac:dyDescent="0.25">
      <c r="A171" s="18"/>
      <c r="B171" s="18"/>
      <c r="C171" s="18"/>
      <c r="D171" s="18"/>
      <c r="E171" s="28" t="s">
        <v>279</v>
      </c>
      <c r="F171" s="29"/>
      <c r="G171" s="29"/>
      <c r="H171" s="30"/>
      <c r="I171" s="33">
        <f ca="1">ROUND(I169+I170,2)</f>
        <v>0</v>
      </c>
      <c r="J171" s="18"/>
    </row>
    <row r="172" spans="1:10" x14ac:dyDescent="0.25">
      <c r="A172" s="18"/>
      <c r="B172" s="18"/>
      <c r="C172" s="18"/>
      <c r="D172" s="18"/>
      <c r="E172" s="11"/>
      <c r="F172" s="11"/>
      <c r="G172" s="11"/>
      <c r="H172" s="11"/>
      <c r="I172" s="11"/>
      <c r="J172" s="18"/>
    </row>
    <row r="173" spans="1:10" ht="45" x14ac:dyDescent="0.25">
      <c r="A173" s="18"/>
      <c r="B173" s="18"/>
      <c r="C173" s="103" t="s">
        <v>280</v>
      </c>
      <c r="D173" s="18"/>
      <c r="E173" s="11"/>
      <c r="F173" s="11"/>
      <c r="G173" s="11"/>
      <c r="H173" s="11"/>
      <c r="I173" s="11"/>
      <c r="J173" s="18"/>
    </row>
    <row r="174" spans="1:10" x14ac:dyDescent="0.25">
      <c r="A174" s="18"/>
      <c r="B174" s="18"/>
      <c r="C174" s="18"/>
      <c r="D174" s="18"/>
      <c r="E174" s="11"/>
      <c r="F174" s="11"/>
      <c r="G174" s="11"/>
      <c r="H174" s="11"/>
      <c r="I174" s="11"/>
      <c r="J174" s="18"/>
    </row>
    <row r="175" spans="1:10" x14ac:dyDescent="0.25">
      <c r="A175" s="18"/>
      <c r="B175" s="18"/>
      <c r="C175" s="18"/>
      <c r="D175" s="18"/>
      <c r="E175" s="11"/>
      <c r="F175" s="11"/>
      <c r="G175" s="11"/>
      <c r="H175" s="11"/>
      <c r="I175" s="11"/>
      <c r="J175" s="18"/>
    </row>
    <row r="176" spans="1:10" x14ac:dyDescent="0.25">
      <c r="A176" s="18"/>
      <c r="B176" s="18"/>
      <c r="C176" s="18"/>
      <c r="D176" s="18"/>
      <c r="E176" s="11"/>
      <c r="F176" s="11"/>
      <c r="G176" s="11"/>
      <c r="H176" s="11"/>
      <c r="I176" s="11"/>
      <c r="J176" s="18"/>
    </row>
    <row r="177" spans="1:10" x14ac:dyDescent="0.25">
      <c r="A177" s="18"/>
      <c r="B177" s="18"/>
      <c r="C177" s="18"/>
      <c r="D177" s="18"/>
      <c r="E177" s="11"/>
      <c r="F177" s="11"/>
      <c r="G177" s="11"/>
      <c r="H177" s="11"/>
      <c r="I177" s="11"/>
      <c r="J177" s="18"/>
    </row>
    <row r="178" spans="1:10" x14ac:dyDescent="0.25">
      <c r="A178" s="18"/>
      <c r="B178" s="18"/>
      <c r="C178" s="18"/>
      <c r="D178" s="18"/>
      <c r="E178" s="11"/>
      <c r="F178" s="11"/>
      <c r="G178" s="11"/>
      <c r="H178" s="11"/>
      <c r="I178" s="11"/>
      <c r="J178" s="18"/>
    </row>
    <row r="179" spans="1:10" x14ac:dyDescent="0.25">
      <c r="A179" s="18"/>
      <c r="B179" s="18"/>
      <c r="C179" s="18"/>
      <c r="D179" s="18"/>
      <c r="E179" s="11"/>
      <c r="F179" s="11"/>
      <c r="G179" s="11"/>
      <c r="H179" s="11"/>
      <c r="I179" s="11"/>
      <c r="J179" s="18"/>
    </row>
    <row r="180" spans="1:10" x14ac:dyDescent="0.25">
      <c r="A180" s="18"/>
      <c r="B180" s="18"/>
      <c r="C180" s="18"/>
      <c r="D180" s="18"/>
      <c r="E180" s="11"/>
      <c r="F180" s="11"/>
      <c r="G180" s="11"/>
      <c r="H180" s="11"/>
      <c r="I180" s="11"/>
      <c r="J180" s="18"/>
    </row>
    <row r="181" spans="1:10" x14ac:dyDescent="0.25">
      <c r="A181" s="18"/>
      <c r="B181" s="18"/>
      <c r="C181" s="18"/>
      <c r="D181" s="18"/>
      <c r="E181" s="18"/>
      <c r="F181" s="18"/>
      <c r="G181" s="18"/>
      <c r="H181" s="18"/>
      <c r="I181" s="18"/>
      <c r="J181" s="18"/>
    </row>
    <row r="182" spans="1:10" x14ac:dyDescent="0.25">
      <c r="A182" s="18"/>
      <c r="B182" s="18"/>
      <c r="C182" s="18"/>
      <c r="D182" s="18"/>
      <c r="E182" s="18"/>
      <c r="F182" s="18"/>
      <c r="G182" s="18"/>
      <c r="H182" s="18"/>
      <c r="I182" s="18"/>
      <c r="J182" s="18"/>
    </row>
    <row r="183" spans="1:10" x14ac:dyDescent="0.25">
      <c r="A183" s="26"/>
      <c r="B183" s="26"/>
      <c r="C183" s="26"/>
      <c r="D183" s="26"/>
      <c r="E183" s="26"/>
      <c r="F183" s="26"/>
      <c r="G183" s="26"/>
      <c r="H183" s="26"/>
      <c r="I183" s="26"/>
      <c r="J183" s="20"/>
    </row>
    <row r="184" spans="1:10" x14ac:dyDescent="0.25">
      <c r="A184" s="26"/>
      <c r="B184" s="26"/>
      <c r="C184" s="26"/>
      <c r="D184" s="26"/>
      <c r="E184" s="26"/>
      <c r="F184" s="26"/>
      <c r="G184" s="26"/>
      <c r="H184" s="26"/>
      <c r="I184" s="26"/>
      <c r="J184" s="20"/>
    </row>
    <row r="185" spans="1:10" x14ac:dyDescent="0.25">
      <c r="A185" s="26"/>
      <c r="B185" s="26"/>
      <c r="C185" s="26"/>
      <c r="D185" s="26"/>
      <c r="E185" s="26"/>
      <c r="F185" s="26"/>
      <c r="G185" s="26"/>
      <c r="H185" s="26"/>
      <c r="I185" s="26"/>
      <c r="J185" s="20"/>
    </row>
    <row r="186" spans="1:10" x14ac:dyDescent="0.25">
      <c r="A186" s="26"/>
      <c r="B186" s="26"/>
      <c r="C186" s="26"/>
      <c r="D186" s="26"/>
      <c r="E186" s="26"/>
      <c r="F186" s="26"/>
      <c r="G186" s="26"/>
      <c r="H186" s="26"/>
      <c r="I186" s="26"/>
      <c r="J186" s="20"/>
    </row>
    <row r="187" spans="1:10" x14ac:dyDescent="0.25">
      <c r="A187" s="26"/>
      <c r="B187" s="26"/>
      <c r="C187" s="26"/>
      <c r="D187" s="26"/>
      <c r="E187" s="26"/>
      <c r="F187" s="26"/>
      <c r="G187" s="26"/>
      <c r="H187" s="26"/>
      <c r="I187" s="26"/>
      <c r="J187" s="20"/>
    </row>
    <row r="188" spans="1:10" x14ac:dyDescent="0.25">
      <c r="A188" s="26"/>
      <c r="B188" s="26"/>
      <c r="C188" s="26"/>
      <c r="D188" s="26"/>
      <c r="E188" s="26"/>
      <c r="F188" s="26"/>
      <c r="G188" s="26"/>
      <c r="H188" s="26"/>
      <c r="I188" s="26"/>
      <c r="J188" s="20"/>
    </row>
    <row r="189" spans="1:10" x14ac:dyDescent="0.25">
      <c r="A189" s="26"/>
      <c r="B189" s="26"/>
      <c r="C189" s="26"/>
      <c r="D189" s="26"/>
      <c r="E189" s="26"/>
      <c r="F189" s="26"/>
      <c r="G189" s="26"/>
      <c r="H189" s="26"/>
      <c r="I189" s="26"/>
      <c r="J189" s="20"/>
    </row>
    <row r="190" spans="1:10" x14ac:dyDescent="0.25">
      <c r="A190" s="26"/>
      <c r="B190" s="26"/>
      <c r="C190" s="26"/>
      <c r="D190" s="26"/>
      <c r="E190" s="26"/>
      <c r="F190" s="26"/>
      <c r="G190" s="26"/>
      <c r="H190" s="26"/>
      <c r="I190" s="26"/>
      <c r="J190" s="20"/>
    </row>
    <row r="191" spans="1:10" x14ac:dyDescent="0.25">
      <c r="A191" s="26"/>
      <c r="B191" s="26"/>
      <c r="C191" s="26"/>
      <c r="D191" s="26"/>
      <c r="E191" s="26"/>
      <c r="F191" s="26"/>
      <c r="G191" s="26"/>
      <c r="H191" s="26"/>
      <c r="I191" s="26"/>
      <c r="J191" s="20"/>
    </row>
    <row r="192" spans="1:10" x14ac:dyDescent="0.25">
      <c r="A192" s="26"/>
      <c r="B192" s="26"/>
      <c r="C192" s="26"/>
      <c r="D192" s="26"/>
      <c r="E192" s="26"/>
      <c r="F192" s="26"/>
      <c r="G192" s="26"/>
      <c r="H192" s="26"/>
      <c r="I192" s="26"/>
      <c r="J192" s="20"/>
    </row>
    <row r="193" spans="1:10" x14ac:dyDescent="0.25">
      <c r="A193" s="5"/>
      <c r="B193" s="5"/>
      <c r="C193" s="5"/>
      <c r="D193" s="5"/>
      <c r="E193" s="5"/>
      <c r="F193" s="5"/>
      <c r="G193" s="5"/>
      <c r="H193" s="5"/>
      <c r="I193" s="5"/>
      <c r="J193" s="5"/>
    </row>
    <row r="194" spans="1:10" x14ac:dyDescent="0.25">
      <c r="A194" s="5"/>
      <c r="B194" s="5"/>
      <c r="C194" s="5"/>
      <c r="D194" s="5"/>
      <c r="E194" s="5"/>
      <c r="F194" s="5"/>
      <c r="G194" s="5"/>
      <c r="H194" s="5"/>
      <c r="I194" s="5"/>
      <c r="J194" s="5"/>
    </row>
    <row r="195" spans="1:10" x14ac:dyDescent="0.25">
      <c r="A195" s="5"/>
      <c r="B195" s="5"/>
      <c r="C195" s="5"/>
      <c r="D195" s="5"/>
      <c r="E195" s="5"/>
      <c r="F195" s="5"/>
      <c r="G195" s="5"/>
      <c r="H195" s="5"/>
      <c r="I195" s="5"/>
      <c r="J195" s="5"/>
    </row>
    <row r="196" spans="1:10" x14ac:dyDescent="0.25">
      <c r="A196" s="5"/>
      <c r="B196" s="5"/>
      <c r="C196" s="5"/>
      <c r="D196" s="5"/>
      <c r="E196" s="5"/>
      <c r="F196" s="5"/>
      <c r="G196" s="5"/>
      <c r="H196" s="5"/>
      <c r="I196" s="5"/>
      <c r="J196" s="5"/>
    </row>
    <row r="197" spans="1:10" x14ac:dyDescent="0.25">
      <c r="A197" s="5"/>
      <c r="B197" s="5"/>
      <c r="C197" s="5"/>
      <c r="D197" s="5"/>
      <c r="E197" s="5"/>
      <c r="F197" s="5"/>
      <c r="G197" s="5"/>
      <c r="H197" s="5"/>
      <c r="I197" s="5"/>
      <c r="J197" s="5"/>
    </row>
    <row r="198" spans="1:10" x14ac:dyDescent="0.25">
      <c r="A198" s="5"/>
      <c r="B198" s="5"/>
      <c r="C198" s="5"/>
      <c r="D198" s="5"/>
      <c r="E198" s="5"/>
      <c r="F198" s="5"/>
      <c r="G198" s="5"/>
      <c r="H198" s="5"/>
      <c r="I198" s="5"/>
      <c r="J198" s="5"/>
    </row>
    <row r="199" spans="1:10" x14ac:dyDescent="0.25">
      <c r="A199" s="5"/>
      <c r="B199" s="5"/>
      <c r="C199" s="5"/>
      <c r="D199" s="5"/>
      <c r="E199" s="5"/>
      <c r="F199" s="5"/>
      <c r="G199" s="5"/>
      <c r="H199" s="5"/>
      <c r="I199" s="5"/>
      <c r="J199" s="5"/>
    </row>
    <row r="200" spans="1:10" x14ac:dyDescent="0.25">
      <c r="A200" s="5"/>
      <c r="B200" s="5"/>
      <c r="C200" s="5"/>
      <c r="D200" s="5"/>
      <c r="E200" s="5"/>
      <c r="F200" s="5"/>
      <c r="G200" s="5"/>
      <c r="H200" s="5"/>
      <c r="I200" s="5"/>
      <c r="J200" s="5"/>
    </row>
    <row r="201" spans="1:10" x14ac:dyDescent="0.25">
      <c r="A201" s="5"/>
      <c r="B201" s="5"/>
      <c r="C201" s="5"/>
      <c r="D201" s="5"/>
      <c r="E201" s="5"/>
      <c r="F201" s="5"/>
      <c r="G201" s="5"/>
      <c r="H201" s="5"/>
      <c r="I201" s="5"/>
      <c r="J201" s="5"/>
    </row>
  </sheetData>
  <sheetProtection algorithmName="SHA-512" hashValue="HdodkXRGuXDbQemPp4LSUZFg65HrNfb/nNO2zmwr2kgWb3N/e+pc4MMYWFz6Xqongya7Bmb3msswf8gCRqNevQ==" saltValue="Ij3lElxOWJ7QGTWV0+PxpQ==" spinCount="100000" sheet="1" objects="1" scenarios="1"/>
  <mergeCells count="39">
    <mergeCell ref="C140:E140"/>
    <mergeCell ref="C142:E142"/>
    <mergeCell ref="C151:E151"/>
    <mergeCell ref="C106:E106"/>
    <mergeCell ref="C114:E114"/>
    <mergeCell ref="C116:E116"/>
    <mergeCell ref="C126:E126"/>
    <mergeCell ref="C128:E128"/>
    <mergeCell ref="C84:E84"/>
    <mergeCell ref="C86:E86"/>
    <mergeCell ref="C94:E94"/>
    <mergeCell ref="C96:E96"/>
    <mergeCell ref="C104:E104"/>
    <mergeCell ref="C54:E54"/>
    <mergeCell ref="C63:E63"/>
    <mergeCell ref="C65:E65"/>
    <mergeCell ref="C77:E77"/>
    <mergeCell ref="C79:E79"/>
    <mergeCell ref="C35:E35"/>
    <mergeCell ref="C37:E37"/>
    <mergeCell ref="C45:E45"/>
    <mergeCell ref="C47:E47"/>
    <mergeCell ref="C52:E52"/>
    <mergeCell ref="C11:E11"/>
    <mergeCell ref="C12:E12"/>
    <mergeCell ref="C13:E13"/>
    <mergeCell ref="C27:E27"/>
    <mergeCell ref="C29:E29"/>
    <mergeCell ref="C5:I5"/>
    <mergeCell ref="C6:I6"/>
    <mergeCell ref="C7:I7"/>
    <mergeCell ref="A5:B5"/>
    <mergeCell ref="A6:B6"/>
    <mergeCell ref="A7:B7"/>
    <mergeCell ref="A9:A10"/>
    <mergeCell ref="B9:B10"/>
    <mergeCell ref="D9:D10"/>
    <mergeCell ref="E9:E10"/>
    <mergeCell ref="C9:C10"/>
  </mergeCells>
  <pageMargins left="0.39370078740157483" right="0.39370078740157483" top="0.78740157480314965" bottom="0.39370078740157483" header="0.39370078740157483" footer="0.39370078740157483"/>
  <pageSetup paperSize="9" orientation="portrait" useFirstPageNumber="1" r:id="rId1"/>
  <headerFooter>
    <oddHeader>&amp;L&amp;L&amp;"Times New Roman"&amp;11&amp;BAstera&amp;C&amp;L&amp;"Times New Roman"&amp;11&amp;BAstera&amp;C&amp;"Times New Roman"&amp;11&amp;B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9677E48B150F2E41815E0C5ECE5C2115" ma:contentTypeVersion="0" ma:contentTypeDescription="Kurkite naują dokumentą." ma:contentTypeScope="" ma:versionID="16a6fc83c2bcc942719c64c83e1787ee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57c1e6bc384b63d325300cee264cfc91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66D11A1-65D8-4ABD-AFB3-84021CF12D44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C16288E7-AD0D-430C-90B6-54B1D670379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A50541C-C642-4886-8F1A-1F0F82D8A2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Spausdinimo variantas</vt:lpstr>
    </vt:vector>
  </TitlesOfParts>
  <Company>Astera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Marius</dc:creator>
  <cp:lastModifiedBy>Vilma Marcinkevičienė</cp:lastModifiedBy>
  <cp:lastPrinted>2020-06-30T07:33:02Z</cp:lastPrinted>
  <dcterms:created xsi:type="dcterms:W3CDTF">2019-05-30T12:34:03Z</dcterms:created>
  <dcterms:modified xsi:type="dcterms:W3CDTF">2026-04-24T12:15:26Z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0x0101009677E48B150F2E41815E0C5ECE5C2115</vt:lpwstr>
  </property>
</Properties>
</file>