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urage-my.sharepoint.com/personal/jolanta_makaraite_taurage_lt/Documents/Darbalaukis/2026 M. PIRKIMAI/NT draudimas/"/>
    </mc:Choice>
  </mc:AlternateContent>
  <xr:revisionPtr revIDLastSave="4" documentId="8_{4691D41E-40A3-44F6-93F8-B92B0FE61D78}" xr6:coauthVersionLast="47" xr6:coauthVersionMax="47" xr10:uidLastSave="{4EAE8CF3-3902-4EAC-B3E8-59A88D28DF2D}"/>
  <bookViews>
    <workbookView xWindow="-108" yWindow="-108" windowWidth="30936" windowHeight="16776" xr2:uid="{2D4DD660-8441-411F-B264-608D9C45D2F7}"/>
  </bookViews>
  <sheets>
    <sheet name="NT įstaigos" sheetId="2" r:id="rId1"/>
    <sheet name="NT Seniūnijų" sheetId="4" r:id="rId2"/>
  </sheets>
  <externalReferences>
    <externalReference r:id="rId3"/>
  </externalReferences>
  <definedNames>
    <definedName name="_xlnm._FilterDatabase" localSheetId="0" hidden="1">'NT įstaigos'!$A$1:$M$65</definedName>
    <definedName name="_xlnm._FilterDatabase" localSheetId="1" hidden="1">'NT Seniūnijų'!$A$1:$M$106</definedName>
    <definedName name="Vieta">[1]Sheet1!$A$2:$A$5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2" l="1"/>
  <c r="K35" i="2" l="1"/>
  <c r="K37" i="2"/>
  <c r="F37" i="2"/>
  <c r="K105" i="4"/>
  <c r="I105" i="4"/>
  <c r="K104" i="4"/>
  <c r="I104" i="4"/>
  <c r="K103" i="4"/>
  <c r="I103" i="4"/>
  <c r="K102" i="4"/>
  <c r="I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I56" i="4"/>
  <c r="K56" i="4" s="1"/>
  <c r="K55" i="4"/>
  <c r="I55" i="4"/>
  <c r="K54" i="4"/>
  <c r="I54" i="4"/>
  <c r="K53" i="4"/>
  <c r="I52" i="4"/>
  <c r="K52" i="4" s="1"/>
  <c r="K51" i="4"/>
  <c r="K50" i="4"/>
  <c r="K49" i="4"/>
  <c r="K48" i="4"/>
  <c r="I47" i="4"/>
  <c r="K47" i="4" s="1"/>
  <c r="K46" i="4"/>
  <c r="K44" i="4"/>
  <c r="K43" i="4"/>
  <c r="K42" i="4"/>
  <c r="K41" i="4"/>
  <c r="K40" i="4"/>
  <c r="K39" i="4"/>
  <c r="K38" i="4"/>
  <c r="K37" i="4"/>
  <c r="K36" i="4"/>
  <c r="K35" i="4"/>
  <c r="K34" i="4"/>
  <c r="K33" i="4"/>
  <c r="K6" i="4"/>
  <c r="K5" i="4"/>
  <c r="K4" i="4"/>
  <c r="K106" i="4" l="1"/>
  <c r="I31" i="2"/>
  <c r="K31" i="2" s="1"/>
  <c r="I30" i="2"/>
  <c r="K30" i="2" s="1"/>
  <c r="I29" i="2"/>
  <c r="K29" i="2" s="1"/>
  <c r="I28" i="2"/>
  <c r="K28" i="2" s="1"/>
  <c r="I27" i="2"/>
  <c r="K27" i="2" s="1"/>
  <c r="K57" i="2"/>
  <c r="K58" i="2"/>
  <c r="K56" i="2"/>
  <c r="K55" i="2"/>
  <c r="K54" i="2"/>
  <c r="K53" i="2"/>
  <c r="K51" i="2"/>
  <c r="K50" i="2"/>
  <c r="K49" i="2"/>
  <c r="K48" i="2"/>
  <c r="K44" i="2"/>
  <c r="K43" i="2"/>
  <c r="K42" i="2"/>
  <c r="K41" i="2"/>
  <c r="K40" i="2"/>
  <c r="K39" i="2"/>
  <c r="K38" i="2"/>
  <c r="K26" i="2"/>
  <c r="K20" i="2"/>
  <c r="K19" i="2"/>
  <c r="K17" i="2"/>
  <c r="K18" i="2"/>
  <c r="K16" i="2"/>
  <c r="K15" i="2"/>
  <c r="K14" i="2"/>
  <c r="K13" i="2"/>
  <c r="K2" i="2"/>
  <c r="K24" i="2"/>
  <c r="K25" i="2"/>
  <c r="K32" i="2"/>
  <c r="K33" i="2"/>
  <c r="K34" i="2"/>
  <c r="K36" i="2"/>
  <c r="K47" i="2"/>
  <c r="K46" i="2"/>
  <c r="K45" i="2"/>
  <c r="K60" i="2"/>
  <c r="K59" i="2"/>
  <c r="K61" i="2"/>
  <c r="K62" i="2"/>
  <c r="K63" i="2"/>
  <c r="K23" i="2"/>
  <c r="K22" i="2"/>
  <c r="K21" i="2"/>
  <c r="K12" i="2"/>
  <c r="K3" i="2"/>
  <c r="M58" i="2" l="1"/>
  <c r="F58" i="2"/>
  <c r="E58" i="2"/>
  <c r="M57" i="2"/>
  <c r="J57" i="2"/>
  <c r="F57" i="2"/>
  <c r="M56" i="2"/>
  <c r="F56" i="2"/>
  <c r="M55" i="2"/>
  <c r="F55" i="2"/>
  <c r="M54" i="2"/>
  <c r="F54" i="2"/>
  <c r="D54" i="2"/>
  <c r="M53" i="2"/>
  <c r="F53" i="2"/>
  <c r="D53" i="2"/>
  <c r="C53" i="2"/>
  <c r="M52" i="2"/>
  <c r="I52" i="2"/>
  <c r="K52" i="2" s="1"/>
  <c r="K65" i="2" s="1"/>
  <c r="H52" i="2"/>
  <c r="F52" i="2"/>
  <c r="D52" i="2"/>
  <c r="C52" i="2"/>
</calcChain>
</file>

<file path=xl/sharedStrings.xml><?xml version="1.0" encoding="utf-8"?>
<sst xmlns="http://schemas.openxmlformats.org/spreadsheetml/2006/main" count="1194" uniqueCount="506">
  <si>
    <t>Eilės Nr.</t>
  </si>
  <si>
    <t>Draudėjas</t>
  </si>
  <si>
    <t xml:space="preserve"> Pastato pavadinimas</t>
  </si>
  <si>
    <t xml:space="preserve">Turto adresas </t>
  </si>
  <si>
    <t>Pastato paskirtis</t>
  </si>
  <si>
    <t>Pastato konstrukcija</t>
  </si>
  <si>
    <t xml:space="preserve">Unikalus nr. </t>
  </si>
  <si>
    <t>Plotas, m2</t>
  </si>
  <si>
    <t>Tūris, m3</t>
  </si>
  <si>
    <t>Statybos / rekonstrukcijos metai</t>
  </si>
  <si>
    <t>Draudimo suma</t>
  </si>
  <si>
    <t>Savininkas / Naudos gavėjas</t>
  </si>
  <si>
    <t>Draudimo vietoje esančios draudimo apsaugos</t>
  </si>
  <si>
    <t xml:space="preserve">Lauksargių globos namai </t>
  </si>
  <si>
    <t>Globos namai</t>
  </si>
  <si>
    <t>Šlaito 5, Lauksargių k.,Lauksargių sen., Tauragės r. sav.</t>
  </si>
  <si>
    <t>Gyvenamoji</t>
  </si>
  <si>
    <t>Mūras</t>
  </si>
  <si>
    <t>7797-5010-9010</t>
  </si>
  <si>
    <t>1975/2015</t>
  </si>
  <si>
    <t>Tauragės r. savivaldybės administracija</t>
  </si>
  <si>
    <t>Yra priešgaisrinė apsauga</t>
  </si>
  <si>
    <t xml:space="preserve">Tauragės „Versmės“ gimnazija                       </t>
  </si>
  <si>
    <t xml:space="preserve">Mokykla </t>
  </si>
  <si>
    <t>J.Tumo -Vaižganto g. 10, Tauragė</t>
  </si>
  <si>
    <t>Mokslo</t>
  </si>
  <si>
    <t xml:space="preserve">7793-5004-8012                 </t>
  </si>
  <si>
    <t>2000 ( renovacija)</t>
  </si>
  <si>
    <t xml:space="preserve">Tauragės r. savivaldybės administracija / Tauragės „Versmės“ gimnazija </t>
  </si>
  <si>
    <t xml:space="preserve"> Turto  priešgaisrinė apsauga, pajungta į saugos tarnybos pultą</t>
  </si>
  <si>
    <t>Pastatas -remonto dirbtuvės</t>
  </si>
  <si>
    <t>Kita</t>
  </si>
  <si>
    <t>7793-5004-8030</t>
  </si>
  <si>
    <t>Tauragės Tarailių progimnazija</t>
  </si>
  <si>
    <t>Administracinis pastatas-Mokykla</t>
  </si>
  <si>
    <t>Melioratorių g. 9, Tauragė</t>
  </si>
  <si>
    <t>7797-5004-0012</t>
  </si>
  <si>
    <t>Tauragės r. savivaldybės administracija / Tauragės Tarailių progimnazija</t>
  </si>
  <si>
    <t>Yra turto ir priešgaisrinė apsauga, pajungta į saugos tarnybos pultą</t>
  </si>
  <si>
    <t>Administracinis pastatas-Darželis</t>
  </si>
  <si>
    <t>Melioratorių g. 4A, Tauragė</t>
  </si>
  <si>
    <t>4400-0230-0052</t>
  </si>
  <si>
    <t xml:space="preserve">Tauragės Jovarų pagrindinė mokykla </t>
  </si>
  <si>
    <t>Mokykla</t>
  </si>
  <si>
    <t>Laisvės g. 19, Tauragė</t>
  </si>
  <si>
    <t>Gelžbetonio plokštės</t>
  </si>
  <si>
    <t>7797-9002-4016</t>
  </si>
  <si>
    <t>6064.64</t>
  </si>
  <si>
    <t>Tauragės lopšelis-darželis „Žvaigždutė“</t>
  </si>
  <si>
    <t>Darželis</t>
  </si>
  <si>
    <t>Moksleivių alėja 7, Tauragė</t>
  </si>
  <si>
    <t>Blokas</t>
  </si>
  <si>
    <t>7797-7002-7014</t>
  </si>
  <si>
    <t>Tauragės r. savivaldybės administracija / Tauragės lopšelis-darželis „Žvaigždutė“</t>
  </si>
  <si>
    <t>Tauragės „Šaltinio“ progimnazija</t>
  </si>
  <si>
    <t>J. Tumo-Vaižganto g. 123, Tauragė</t>
  </si>
  <si>
    <t>7797-4006-3014</t>
  </si>
  <si>
    <t>1974/2018</t>
  </si>
  <si>
    <t>Garažas</t>
  </si>
  <si>
    <t>J. Tumo-Vaižganto g. 123A, Tauragė</t>
  </si>
  <si>
    <t>7797-4006-3025</t>
  </si>
  <si>
    <t>1980/2023</t>
  </si>
  <si>
    <t>Nėra apsaugos</t>
  </si>
  <si>
    <t xml:space="preserve">Tauragės Žalgirių gimnazija </t>
  </si>
  <si>
    <t>Moksleivių alėja 14, Tauragė</t>
  </si>
  <si>
    <t>7797-4003-9018</t>
  </si>
  <si>
    <t>Tauragės lopšelis-darželis „Kodėlčius“</t>
  </si>
  <si>
    <t xml:space="preserve">Darželis </t>
  </si>
  <si>
    <t>Moksleivių alėja 12, Tauragė</t>
  </si>
  <si>
    <t>7797-3003-4018</t>
  </si>
  <si>
    <t>Tauragės r. savivaldybės administracija / Tauragės lopšelis-darželis „Kodėlčius“</t>
  </si>
  <si>
    <t>Lopšelis-darželis</t>
  </si>
  <si>
    <t>D. Poškos g. 26, Tauragė</t>
  </si>
  <si>
    <t>Gellžbetonio plokštės</t>
  </si>
  <si>
    <t>7797-3003-5015</t>
  </si>
  <si>
    <t>Administracinės paskirties pstatas</t>
  </si>
  <si>
    <t>K. Donelaičio g. 21, Tauragė</t>
  </si>
  <si>
    <t>Administracinė</t>
  </si>
  <si>
    <t>7798-0000-9016</t>
  </si>
  <si>
    <t>Bendrabutis</t>
  </si>
  <si>
    <t>Tauragės Dvaro g. 24, Taurų k., Tauragės sen., Tauragės r. sav.</t>
  </si>
  <si>
    <t>Plytos</t>
  </si>
  <si>
    <t>7795-9011-4019</t>
  </si>
  <si>
    <t>Malkinė</t>
  </si>
  <si>
    <t>4400-2391-6141</t>
  </si>
  <si>
    <t>Nėra</t>
  </si>
  <si>
    <t>Gyvenamasis namas</t>
  </si>
  <si>
    <t>Veterinarijos g. 10, Tauragė</t>
  </si>
  <si>
    <t>blokeliai</t>
  </si>
  <si>
    <t>4400-5888-7680</t>
  </si>
  <si>
    <t>Miško g. 19, Tauragė</t>
  </si>
  <si>
    <t>4400-2024-5762</t>
  </si>
  <si>
    <t>Pagalbinio ūkio pastatas</t>
  </si>
  <si>
    <t>4400-2024-5805</t>
  </si>
  <si>
    <t>Patalpos/butai</t>
  </si>
  <si>
    <t>Bažnyčių g. 20, Tauragė</t>
  </si>
  <si>
    <t>7796-8000-2020: 0005</t>
  </si>
  <si>
    <t xml:space="preserve">Tauragės rajono savivaldybės Birutės Baltrušaitytės viešoji biblioteka </t>
  </si>
  <si>
    <t>Biblioteka</t>
  </si>
  <si>
    <t>Respublikos g. 3, Tauragė</t>
  </si>
  <si>
    <t>Kultūros</t>
  </si>
  <si>
    <t>7795-8005-9012</t>
  </si>
  <si>
    <t>1958/2008</t>
  </si>
  <si>
    <t>Tauragės r. savivaldybės administracija / Tauragės rajono savivaldybės Birutės Baltrušaitytės viešoji biblioteka</t>
  </si>
  <si>
    <t xml:space="preserve">Tauragės r. „Karšuvos“ mokykla </t>
  </si>
  <si>
    <t>Pastatas -Mokykla</t>
  </si>
  <si>
    <t>Turgaus a. 6. Skaudvilė</t>
  </si>
  <si>
    <t>4400-1037-8586</t>
  </si>
  <si>
    <t>1957/rekonstruota 2007</t>
  </si>
  <si>
    <t>Vietinė priešgaisrinė signalizacija</t>
  </si>
  <si>
    <t>Pastatas - Bendrabutis</t>
  </si>
  <si>
    <t>Malūno g. 2, Skaudvilė</t>
  </si>
  <si>
    <t>7793-0008-4015</t>
  </si>
  <si>
    <t>1930/rekonstruota 2007</t>
  </si>
  <si>
    <t>Tauragės lopšelis-darželis Ąžuoliukas</t>
  </si>
  <si>
    <t>Vytauto g. 58, Tauragė</t>
  </si>
  <si>
    <t>Plytų mūras</t>
  </si>
  <si>
    <t>7797-1007-1013</t>
  </si>
  <si>
    <t>Priešgaisrinė apsauga, pajungta į saugos tarnybos pultą.</t>
  </si>
  <si>
    <t>Pastatas-Darželis</t>
  </si>
  <si>
    <t>Alėjos g. 3G, Taurų k., Tauragės sen., Tauragės sav.</t>
  </si>
  <si>
    <t>7797-2028-7010</t>
  </si>
  <si>
    <t xml:space="preserve">Tauragės "Aušros" progimnazija </t>
  </si>
  <si>
    <t>Aerodromo g. 6, Tauragė</t>
  </si>
  <si>
    <t>7799-0009-9014</t>
  </si>
  <si>
    <t xml:space="preserve">Saugos tarnyba, stebėjimo paslauga, pajungta į saugos tarnybos pultą </t>
  </si>
  <si>
    <t xml:space="preserve">Tauragės kultūros centras </t>
  </si>
  <si>
    <t>Pastatas-Kultūros namai</t>
  </si>
  <si>
    <t>Dariaus ir Girėno g. 3, Tauragė</t>
  </si>
  <si>
    <t>7795-6000-3016</t>
  </si>
  <si>
    <t>Garažų</t>
  </si>
  <si>
    <t>Bažnyčių g. 20E-1, Tauragė</t>
  </si>
  <si>
    <t>7796-8000-2020:0001</t>
  </si>
  <si>
    <t>Bažnyčių g. 20E-2, Tauragė</t>
  </si>
  <si>
    <t>7796-8000-2020:0002</t>
  </si>
  <si>
    <t>Bažnyčių g. 20E-4, Tauragė</t>
  </si>
  <si>
    <t>7796-8000-2020:0004</t>
  </si>
  <si>
    <t>4400-0857-8407:5196</t>
  </si>
  <si>
    <t xml:space="preserve">Tauragės sporto centras </t>
  </si>
  <si>
    <t>Sporto kompleksas</t>
  </si>
  <si>
    <t>Vytauto g. 141, Tauragė</t>
  </si>
  <si>
    <t>Sporto</t>
  </si>
  <si>
    <t>7798-0012-9015</t>
  </si>
  <si>
    <t>Tauragės r. savivaldybės administracija / Patikėjimo teisė Tauragės sporto centras</t>
  </si>
  <si>
    <t>MODULIO salė</t>
  </si>
  <si>
    <t>Prezidento g. 92, Tauragė</t>
  </si>
  <si>
    <t>Metalas su karkasu</t>
  </si>
  <si>
    <t>7798-9002-9017</t>
  </si>
  <si>
    <t>Sporto salė</t>
  </si>
  <si>
    <t>Prezidento g. 27A, Tauragė</t>
  </si>
  <si>
    <t>7795-5002-8012</t>
  </si>
  <si>
    <t>Sveikatingumo centras</t>
  </si>
  <si>
    <t>Televizijos g. 2, Tauragė</t>
  </si>
  <si>
    <t>7796-3001-5119</t>
  </si>
  <si>
    <t>Tauragės r. Skaudvilės gimnazija</t>
  </si>
  <si>
    <t>Mokykos pastatas su priestatu</t>
  </si>
  <si>
    <t>Mokyklos skg. 4, Skaudvilė, Tauragės r.sav.</t>
  </si>
  <si>
    <t>7795-9008-1017</t>
  </si>
  <si>
    <t>1959/2004</t>
  </si>
  <si>
    <t>Tauragės r. savivaldybės administracija / Tauragės r. Skaudvilės gimnazija</t>
  </si>
  <si>
    <t>Yra vaizdo stebėjimo kameros, signalizacijos sistema, pajungta į saugos tarnybos pultą.</t>
  </si>
  <si>
    <t>Pastatas - garažas</t>
  </si>
  <si>
    <t>Mokyklos skg. 4, Skaudvilė</t>
  </si>
  <si>
    <t>4400-0798-7159</t>
  </si>
  <si>
    <t>Tauragės rajono savivaldybės priešgaisrinė tarnyba</t>
  </si>
  <si>
    <t>Gaurės ugniagesių komanda</t>
  </si>
  <si>
    <t>Gauraičių g. 10, Gauraičių k., Gaurės sen., Tauragės r. sav.</t>
  </si>
  <si>
    <t>4400-1596-0680</t>
  </si>
  <si>
    <t>Tauragės r. savivaldybės administracija / Patikėjimo teisė Tauragės r. sav. Priešgaisrinei tarnyba</t>
  </si>
  <si>
    <t>Prišgaisriniai detektoriai</t>
  </si>
  <si>
    <t>Kęsčių ugniagesių komanda</t>
  </si>
  <si>
    <t>Gaisrinės g. 2, Kęsčių k., Žygaičių sen., Tauragės r. sav.</t>
  </si>
  <si>
    <t>7797-5022-6016</t>
  </si>
  <si>
    <t>Sungailiškių ugniagesių komanda</t>
  </si>
  <si>
    <t>Klevų g. 11, Sungailiškių k., Mažonų sen., Tauragės r. sav.</t>
  </si>
  <si>
    <t>7796-0017-0014</t>
  </si>
  <si>
    <t>Žygaičių ugniagesių komanda</t>
  </si>
  <si>
    <t>Girutės g. 5C, Žygaičiai., Žygaičių sen., Tauragės r. sav.</t>
  </si>
  <si>
    <t>7797-2010-3022</t>
  </si>
  <si>
    <t>Skaudvilės ugniagesių komanda</t>
  </si>
  <si>
    <t>Turgaus aikštė 18, Skaudvilė, Tauragės r. sav.</t>
  </si>
  <si>
    <t>7792-9001-0012</t>
  </si>
  <si>
    <t>Savininkas LR. Patikėjimo teisė Tauragės r. savivaldybės administracija. Pagal panaudą perduota Tauragės r. sav.  Priešgaisrinei tarnybai</t>
  </si>
  <si>
    <t xml:space="preserve">Sandėlis </t>
  </si>
  <si>
    <t>Geležinio vilko g. 10, Taurų k., Tauragės sen., Tauragės r.sav.</t>
  </si>
  <si>
    <t xml:space="preserve">Sandėliavimo </t>
  </si>
  <si>
    <t>7791-0002-9049</t>
  </si>
  <si>
    <t>Administracinės patalpos</t>
  </si>
  <si>
    <t>V. Kudirkos g. 9, Tauragė</t>
  </si>
  <si>
    <t>7797-0003-2010</t>
  </si>
  <si>
    <t>Tauragės r. savivaldybės administracija / Panaudos gavėjas Tauragės raj. sav. Priešgaisrinė tarnyba</t>
  </si>
  <si>
    <t>Yra priešgaisrinė apsauga, pajungta į saugos tarnybos pultą</t>
  </si>
  <si>
    <t>Tauragės meno mokykla</t>
  </si>
  <si>
    <t>Dariaus ir Girėno g. 5   (I korpusas), Tauragė</t>
  </si>
  <si>
    <t>7768-0000-1019</t>
  </si>
  <si>
    <t>Dariaus ir Girėno g. 5   (II korpusas), Tauragė</t>
  </si>
  <si>
    <t>7768-0000-1073</t>
  </si>
  <si>
    <t>Dariaus ir Girėno g. 11A, Tauragė</t>
  </si>
  <si>
    <t>7798-8010-1015</t>
  </si>
  <si>
    <t>Tauragės krašto muziejus „Santaka“</t>
  </si>
  <si>
    <t>Pastatas - Muziejus</t>
  </si>
  <si>
    <t>Dariaus ir Girėno g. 5, Tauragė</t>
  </si>
  <si>
    <t>Muziejus</t>
  </si>
  <si>
    <t>7768-0000-1022</t>
  </si>
  <si>
    <t>Pastatas - Biblioteka - Muziejus</t>
  </si>
  <si>
    <t>7768-000-1036</t>
  </si>
  <si>
    <t>1860/2012</t>
  </si>
  <si>
    <t>Pastatas - Muziejus (bokštas)</t>
  </si>
  <si>
    <t>7768-0000-1040</t>
  </si>
  <si>
    <t>7768-0000-1084</t>
  </si>
  <si>
    <t>7768-000-1095</t>
  </si>
  <si>
    <t>1968/2012</t>
  </si>
  <si>
    <t>7768-000-1108</t>
  </si>
  <si>
    <t>Muziejaus patalpos (pagrindinis korpusas)</t>
  </si>
  <si>
    <t>Pastatas - Administracinis (Skaudvilės muziejus)</t>
  </si>
  <si>
    <t>Tauragės g. 24, Skaudvilė</t>
  </si>
  <si>
    <t>7790-0003-3014</t>
  </si>
  <si>
    <t>1900/1994</t>
  </si>
  <si>
    <t>Pastatas - Garažas</t>
  </si>
  <si>
    <t>7790-0003-3025</t>
  </si>
  <si>
    <t>1900/1996</t>
  </si>
  <si>
    <t>Bažnyčių g. 20E, Tauragė</t>
  </si>
  <si>
    <t>7796-8000-2020</t>
  </si>
  <si>
    <t>Pastatas - Visuomenės sveikatos centro pastatas (Tremties ir rezistencijos muziejus)</t>
  </si>
  <si>
    <t>Prezidento g. 38, Tauragė</t>
  </si>
  <si>
    <t>7793-7001-5015</t>
  </si>
  <si>
    <t>1937/2011</t>
  </si>
  <si>
    <t>Tauragės r. Žygaičių gimnazija</t>
  </si>
  <si>
    <t>Pastatas-mokykla</t>
  </si>
  <si>
    <t>Žygaičių g. 17, Žygaičių mstl., Tauragės r. sav.</t>
  </si>
  <si>
    <t>7793-8004-8011</t>
  </si>
  <si>
    <t xml:space="preserve">Taip </t>
  </si>
  <si>
    <t>7793-8004-8033</t>
  </si>
  <si>
    <t xml:space="preserve">Martyno Mažvydo progimnazija </t>
  </si>
  <si>
    <t>Mokymo įstaiga</t>
  </si>
  <si>
    <t>Prezidento g. 27, Tauragė</t>
  </si>
  <si>
    <t>7796-5003-1012</t>
  </si>
  <si>
    <t>1965/2022</t>
  </si>
  <si>
    <t>Sandėlis</t>
  </si>
  <si>
    <t>7796-5003-1020</t>
  </si>
  <si>
    <t>1965/2001</t>
  </si>
  <si>
    <t>Tauragės lopšelis-darželis „Pušelė“</t>
  </si>
  <si>
    <t xml:space="preserve">Stoties g. 25A, Tauragė </t>
  </si>
  <si>
    <t>Gelžbetonis</t>
  </si>
  <si>
    <t>7797-6003-4016</t>
  </si>
  <si>
    <t>1976/2021</t>
  </si>
  <si>
    <t>Viso:</t>
  </si>
  <si>
    <t>Tauragės rajono savivaldybės administracija</t>
  </si>
  <si>
    <t xml:space="preserve">Respublikos g. 2, Tauragė </t>
  </si>
  <si>
    <t>7796-7003-0010</t>
  </si>
  <si>
    <t>2.746</t>
  </si>
  <si>
    <t>13.340</t>
  </si>
  <si>
    <t>7796-7003-0021</t>
  </si>
  <si>
    <t xml:space="preserve">Tauragės miesto seniūnija </t>
  </si>
  <si>
    <t>Pastatai ir statiniai</t>
  </si>
  <si>
    <t>1979/2014</t>
  </si>
  <si>
    <t>7797-0003-2020</t>
  </si>
  <si>
    <t xml:space="preserve">                               </t>
  </si>
  <si>
    <t>7797-0003-2031</t>
  </si>
  <si>
    <t>Kiemo statiniai</t>
  </si>
  <si>
    <t>Tvora</t>
  </si>
  <si>
    <t>7797-0003-2042</t>
  </si>
  <si>
    <t>CENTRO TURGAUS KONTEINERINIAI MODULINIAI NAMELIAI Kiti statiniai</t>
  </si>
  <si>
    <t>Spaustuvės g. 1, Tauragė</t>
  </si>
  <si>
    <t>Modulinių konteinerių</t>
  </si>
  <si>
    <t>Metalas</t>
  </si>
  <si>
    <t>Registro Nr. 44/136475 Unikalus Nr. 12022010124</t>
  </si>
  <si>
    <t>Kiti statiniai</t>
  </si>
  <si>
    <t xml:space="preserve">  </t>
  </si>
  <si>
    <t xml:space="preserve">Žygaičių seniūnija </t>
  </si>
  <si>
    <t xml:space="preserve">Administracinis pastatas </t>
  </si>
  <si>
    <t xml:space="preserve">Pieninės g. 28 Sartininkų k., Tauragės r. sav. </t>
  </si>
  <si>
    <t>7797-2009-9010</t>
  </si>
  <si>
    <t>Signalizacija, pajungta į saugos tarnybos pultą, vaizdo kameros</t>
  </si>
  <si>
    <t xml:space="preserve">Šviesos g. 9, Aukštupių k. Tauragės r. sav. </t>
  </si>
  <si>
    <t>7797-5014-0019</t>
  </si>
  <si>
    <t>1975/2012</t>
  </si>
  <si>
    <t>Pastatas - administracinis</t>
  </si>
  <si>
    <t>Žygaičių g. 27, Žygaičiai, Tauragės r. sav.</t>
  </si>
  <si>
    <t>7798-8007-4019</t>
  </si>
  <si>
    <t>Pastatas - universlaus daugiafunkcinis centras</t>
  </si>
  <si>
    <t>Žygaičių g. 22, Žygaičiai, Tauragės r. sav.</t>
  </si>
  <si>
    <t>7796-0011-1011</t>
  </si>
  <si>
    <t>1960/2012</t>
  </si>
  <si>
    <t>Signalizacija, pajungta į saugos tarnybos pultą</t>
  </si>
  <si>
    <t>Pastatas - mokykla</t>
  </si>
  <si>
    <t>Elbento g. 5, Kęsčių k. Tauragės r. sav.</t>
  </si>
  <si>
    <t>7797-0012-9011</t>
  </si>
  <si>
    <t>Pastatas - darželis</t>
  </si>
  <si>
    <t>Veringos g. 9, Visbarų k., Tauragės r. sav.</t>
  </si>
  <si>
    <t>7798-7007-3017</t>
  </si>
  <si>
    <t>Žygaičių g. 26, Žygaičiai, Tauragės r. sav.</t>
  </si>
  <si>
    <t>1197-2015-8012</t>
  </si>
  <si>
    <t>Pieninės g. 32, Sartininkų k., Tauragės r. sav.</t>
  </si>
  <si>
    <t>7796-2011-7015</t>
  </si>
  <si>
    <t>Administracinis pastatas</t>
  </si>
  <si>
    <t>Ateities g. 18, Batakių mstl., Tauragės r. sav.</t>
  </si>
  <si>
    <t>7798-9005-6014</t>
  </si>
  <si>
    <t xml:space="preserve">Suinstaliuota turto ir priešgaisrinė apsauga  </t>
  </si>
  <si>
    <t xml:space="preserve">Pradinė mokykla </t>
  </si>
  <si>
    <t>Santakų g. 17, Eidintų k., Tauragės r. sav.</t>
  </si>
  <si>
    <t>7796-8015-9011</t>
  </si>
  <si>
    <t>Kiemo rūsys</t>
  </si>
  <si>
    <t>Pagalbinio ūkio</t>
  </si>
  <si>
    <t>7796-8015-9022</t>
  </si>
  <si>
    <t>Ūkinis pastatas</t>
  </si>
  <si>
    <t>7796-8015-9033</t>
  </si>
  <si>
    <t>Kiemo statinys</t>
  </si>
  <si>
    <t>7796-8015-9044</t>
  </si>
  <si>
    <t xml:space="preserve">Tauragės seniūnija </t>
  </si>
  <si>
    <t>Prezidento g. 7,Tauragė</t>
  </si>
  <si>
    <t>Mūras/tinkas</t>
  </si>
  <si>
    <t>7793-5002-8049</t>
  </si>
  <si>
    <t>Taurų med. punkto pastatas</t>
  </si>
  <si>
    <t>Alėjos g. 6-4, Taurų k., Tauragės r. sav.</t>
  </si>
  <si>
    <t>Gydymo</t>
  </si>
  <si>
    <t>7795-7010-2019:0004</t>
  </si>
  <si>
    <t>Taurų kultūros namai</t>
  </si>
  <si>
    <t>Alėjos g. 3, Taurų k., Tauragės r. sav.</t>
  </si>
  <si>
    <t>7797-8009-0019</t>
  </si>
  <si>
    <t>1978/2012</t>
  </si>
  <si>
    <t>Dapkiškių kultūros namai</t>
  </si>
  <si>
    <t>Pilaitės g. 5, Dapkiškių k., Tauragės r. sav.</t>
  </si>
  <si>
    <t>7796-8010-6016</t>
  </si>
  <si>
    <t>Dacijonų pradinės mokyklos pastatas</t>
  </si>
  <si>
    <t>Mokyklos g. 6, Dacijonų k., Tauragės r. sav.</t>
  </si>
  <si>
    <t>7794-9005-9013</t>
  </si>
  <si>
    <t>1949/2014</t>
  </si>
  <si>
    <t>Dauglaukio kultūros namai</t>
  </si>
  <si>
    <t>Tvenkinio g. 9, Dauglaukio k., Tauragės r. sav.</t>
  </si>
  <si>
    <t>7797-2011-7019</t>
  </si>
  <si>
    <t>Bažnyčių g. 5, Tauragė</t>
  </si>
  <si>
    <t>7795-9000-4027:0002</t>
  </si>
  <si>
    <t>Bendruomenės patalpos</t>
  </si>
  <si>
    <t>Pakrantės g. 1-1, Lapurvio k., Tauragės r. sav.</t>
  </si>
  <si>
    <t>4400-4378-3697:9401</t>
  </si>
  <si>
    <t>Butas (soc.)</t>
  </si>
  <si>
    <t>Pakrantės g. 1-2, Lapurvio k., Tauragės r. sav.</t>
  </si>
  <si>
    <t>4400-4336-8398:6253</t>
  </si>
  <si>
    <t>Butas (soc)</t>
  </si>
  <si>
    <t>Alėjos g. 4-3, Taurų k., Tauragės r. sav.</t>
  </si>
  <si>
    <t>7795-6007-2015:0003</t>
  </si>
  <si>
    <t>7795-9000-4027:0001</t>
  </si>
  <si>
    <t>Pastato dalis</t>
  </si>
  <si>
    <t>Geležinio vilko g. 10, Tauragės Dvaro k., Tauragės r. sav.</t>
  </si>
  <si>
    <t>Gamybos</t>
  </si>
  <si>
    <t>7791-0002-9054</t>
  </si>
  <si>
    <t>Tauragės r. savivaldybės administracija (valdytojas - Tauragės r. savivaldybės priešgaisrinė tarnyba (perdavė pagal panaudos sutartį Tauragės seniūnijai)</t>
  </si>
  <si>
    <t>Mažonų seniūnija</t>
  </si>
  <si>
    <t>Administracinis</t>
  </si>
  <si>
    <t>Tujų g. 13, Mažonų k., Tauragės r. sav.</t>
  </si>
  <si>
    <t>7798-9007-8012</t>
  </si>
  <si>
    <t>Katilinė</t>
  </si>
  <si>
    <t>7798-9007-8023</t>
  </si>
  <si>
    <t xml:space="preserve">Gramančios g. 1, Pagramantis, Tauragės r. sav. </t>
  </si>
  <si>
    <t>7797-6010-5013</t>
  </si>
  <si>
    <t>Tauragės r. savivaldybės administracija (patikėjimo teisė Mažonų sen.)</t>
  </si>
  <si>
    <t>7797-6010-5024</t>
  </si>
  <si>
    <t>Daugiagunkcinis paslaugų centras</t>
  </si>
  <si>
    <t xml:space="preserve">Gramančios g. 6, Pagramantis, Tauragės r. sav. </t>
  </si>
  <si>
    <t>7796-4004-7036</t>
  </si>
  <si>
    <t>1974/2021</t>
  </si>
  <si>
    <t>Valgykla</t>
  </si>
  <si>
    <t xml:space="preserve">Gramančios g. 4, Pagramantis, Tauragės r. sav. </t>
  </si>
  <si>
    <t>Maitinimo</t>
  </si>
  <si>
    <t>7796-4004-7029</t>
  </si>
  <si>
    <t>Pieno surinkimo punktas</t>
  </si>
  <si>
    <t>Pakrantės g. 2, Pagramantis, Tauragės r. sav.</t>
  </si>
  <si>
    <t>7798-7007-5011</t>
  </si>
  <si>
    <t xml:space="preserve">Vilties g. 2, Mažonų k., Tauragės r. sav. </t>
  </si>
  <si>
    <t>Mūro</t>
  </si>
  <si>
    <t>7796-3010-8014</t>
  </si>
  <si>
    <t>1963/2013</t>
  </si>
  <si>
    <t>Gyvenamas namas</t>
  </si>
  <si>
    <t xml:space="preserve">Sungailiškių g. 30, Sungailiškių k., Tauragės r. sav.  </t>
  </si>
  <si>
    <t>7796-9012-7010</t>
  </si>
  <si>
    <t>1969/2013</t>
  </si>
  <si>
    <t>Tvartas</t>
  </si>
  <si>
    <t>7796-9012-7032</t>
  </si>
  <si>
    <t>7796-9012-7043</t>
  </si>
  <si>
    <t>Viralinė</t>
  </si>
  <si>
    <t>7796-9012-7054</t>
  </si>
  <si>
    <t xml:space="preserve">Mokyklos g. 4, Šakviečio k., Tauragės r. sav. </t>
  </si>
  <si>
    <t>7796-1016-6022</t>
  </si>
  <si>
    <t>1961/2012</t>
  </si>
  <si>
    <t>Pradinė mokykla</t>
  </si>
  <si>
    <t>4400-0938-2967</t>
  </si>
  <si>
    <t xml:space="preserve">Jūros g. 1, Norkaičių k., Tauragės r. sav.  </t>
  </si>
  <si>
    <t>7797-7009-7017</t>
  </si>
  <si>
    <t>1977/2012</t>
  </si>
  <si>
    <t>Pajungta į saugos tarnybos pultą</t>
  </si>
  <si>
    <t>Bendruomenės</t>
  </si>
  <si>
    <t xml:space="preserve">Vilties g. 8, Lomių k., Tauragės r. sav. </t>
  </si>
  <si>
    <t>7798-0008-9022</t>
  </si>
  <si>
    <t>1980/2015</t>
  </si>
  <si>
    <t xml:space="preserve">Gramančios g. 2, Pagramantis, Tauragės r. sav. </t>
  </si>
  <si>
    <t>7796-4004-7040</t>
  </si>
  <si>
    <t>1974/2023</t>
  </si>
  <si>
    <t>7796-4004-7050</t>
  </si>
  <si>
    <t>Medicinos punktas</t>
  </si>
  <si>
    <t xml:space="preserve">Bažnyčios g. 21, Vaitimėnų k., Tauragės r. sav. </t>
  </si>
  <si>
    <t>7796-7013-7016</t>
  </si>
  <si>
    <t>Gaurės seniūnija</t>
  </si>
  <si>
    <t>Gaurės g. 17, Gaurės mstl., Tauragės r. sav.</t>
  </si>
  <si>
    <t>7798-8006-9016</t>
  </si>
  <si>
    <t>Tauragės r. savivaldybės administracija (patikėjimo teisė Gaurės sen.)</t>
  </si>
  <si>
    <t>Gaurės kultūros namai</t>
  </si>
  <si>
    <t>7798-8006-9020</t>
  </si>
  <si>
    <t>2145.74 (naudojamas 364.26)</t>
  </si>
  <si>
    <t>Kunigiškių kultūros namai</t>
  </si>
  <si>
    <t>Tuopų g. 8, Kunigiškių k., Tauragės r. sav.</t>
  </si>
  <si>
    <t>7798-6006-3016</t>
  </si>
  <si>
    <t>1986/2014</t>
  </si>
  <si>
    <t>Baltrušaičių mokykla</t>
  </si>
  <si>
    <t>Liepų g. 9, Baltrušaičių k., Tauragės r. sav.</t>
  </si>
  <si>
    <t>7798-4006-6010</t>
  </si>
  <si>
    <t>Eičių mokykla</t>
  </si>
  <si>
    <t>Mokyklos g. 10, Eičių k., Tauragės r. sav.</t>
  </si>
  <si>
    <t>7797-5014-7010</t>
  </si>
  <si>
    <t>Gaurės mokykla</t>
  </si>
  <si>
    <t>Gėlių g. 4, Gaurės mstl., Tauragės r. sav.</t>
  </si>
  <si>
    <t>7796-5006-4012</t>
  </si>
  <si>
    <t>1965/1975</t>
  </si>
  <si>
    <t>Pastatas-Katilinė</t>
  </si>
  <si>
    <t>Stadiono g. 3, Gaurės mstl., Tauragės r. sav.</t>
  </si>
  <si>
    <t>katilinė</t>
  </si>
  <si>
    <t>7796-5006-4045</t>
  </si>
  <si>
    <t>Stadiono g. 5, Gaurės mstl., Tauragės r. sav.</t>
  </si>
  <si>
    <t>4400-1040-2836</t>
  </si>
  <si>
    <t xml:space="preserve">Tauragės r. savivaldybės administracija (patikėjimo teisė Gaurės sen.)  </t>
  </si>
  <si>
    <t>Lauksargių seniūnija</t>
  </si>
  <si>
    <t>Seniūnija</t>
  </si>
  <si>
    <t>Beržų g. 1, Lauksargių k., Tauragės r. sav.</t>
  </si>
  <si>
    <t>7798-8007-9016</t>
  </si>
  <si>
    <t>1988/2013</t>
  </si>
  <si>
    <t>Šlaito g. 2, Lauksargių k., Tauragės r. sav.</t>
  </si>
  <si>
    <t>7797-4008-6016</t>
  </si>
  <si>
    <t>Yra turto ir priešgaisrinė apsauga</t>
  </si>
  <si>
    <t>Skaudvilės seniūnija</t>
  </si>
  <si>
    <t>Bibliotekos g. 4, Adakavas</t>
  </si>
  <si>
    <t>plytos</t>
  </si>
  <si>
    <t>7798-2010-1012</t>
  </si>
  <si>
    <t xml:space="preserve">Tauragės r. savivaldybės administracija (patikėjimo teisė Skaudvilės sen.)  </t>
  </si>
  <si>
    <t xml:space="preserve">Vietinė turto ir priešgaisrinė apsauga </t>
  </si>
  <si>
    <t>Tauragės g. 23A, Skaudvilė</t>
  </si>
  <si>
    <t xml:space="preserve">Kita </t>
  </si>
  <si>
    <t>7798-0007-7029</t>
  </si>
  <si>
    <t xml:space="preserve">nėra </t>
  </si>
  <si>
    <t>Kelmės g. 7, Skaudvilė</t>
  </si>
  <si>
    <t xml:space="preserve">sandėliavimo </t>
  </si>
  <si>
    <t>7793-5007-0096</t>
  </si>
  <si>
    <t>Skaudvilės kultūros namai</t>
  </si>
  <si>
    <t>Žemaitės g. 12, Skaudvilė</t>
  </si>
  <si>
    <t>7796-3004-4010</t>
  </si>
  <si>
    <t>1963/2011</t>
  </si>
  <si>
    <t xml:space="preserve">Turto ir priešgaisrinė apsauga pajungta į saugos tarnybos pultą </t>
  </si>
  <si>
    <t>Giraitės g. 2-7, Šidagių k., Tauragės r. sav.</t>
  </si>
  <si>
    <t xml:space="preserve">Pagalbinio ūkio </t>
  </si>
  <si>
    <t>7797-2024-4033</t>
  </si>
  <si>
    <t>Trumpoji g. 3, Skaudvilė</t>
  </si>
  <si>
    <t>7791-8001-1023</t>
  </si>
  <si>
    <t xml:space="preserve">Ūkinis pastatas </t>
  </si>
  <si>
    <t>Upynos g. 3, Skaudvilė</t>
  </si>
  <si>
    <t xml:space="preserve">plytos </t>
  </si>
  <si>
    <t>7797-0010-6027</t>
  </si>
  <si>
    <t xml:space="preserve">Kalnų g. 27, Skaudvilė </t>
  </si>
  <si>
    <t>7798-2004-8013</t>
  </si>
  <si>
    <t>7798-0007-7032</t>
  </si>
  <si>
    <t>Kultūros namai</t>
  </si>
  <si>
    <t>Žiedo g. 15, Pilsūdų k., Tauragės r. sav.</t>
  </si>
  <si>
    <t xml:space="preserve">Plytų mūras </t>
  </si>
  <si>
    <t>7798-9013-0022</t>
  </si>
  <si>
    <t>7797-0010-6016</t>
  </si>
  <si>
    <t>Administracinė patalpa</t>
  </si>
  <si>
    <t>Žiedo g. 15-5, Pilsūdų k., Tauragės r. sav.</t>
  </si>
  <si>
    <t>4400-2420-0833:2121</t>
  </si>
  <si>
    <t>Pastatas - tvartas</t>
  </si>
  <si>
    <t>Giraitės g. 2, Šidagių k., Tauragės r. sav.</t>
  </si>
  <si>
    <t>7797-2024-4022</t>
  </si>
  <si>
    <t>Pastatas - valgykla</t>
  </si>
  <si>
    <t>Parko g. 7, Trepų k., Tauragės r. sav.</t>
  </si>
  <si>
    <t xml:space="preserve">Prekybos </t>
  </si>
  <si>
    <t>7797-6010-3024</t>
  </si>
  <si>
    <t>Paplėstiškės k. 7, Tauragės r. sav.</t>
  </si>
  <si>
    <t>Monolitinis betonas</t>
  </si>
  <si>
    <t>7794-0007-5016</t>
  </si>
  <si>
    <t>Butas</t>
  </si>
  <si>
    <t>7797-2024-4011:0008</t>
  </si>
  <si>
    <t>Mechanizatorių g. 5-6, Skaudvilė</t>
  </si>
  <si>
    <t>4400-0574-5177:6943</t>
  </si>
  <si>
    <t>Kelmės g. 7-3, Skaudvilė</t>
  </si>
  <si>
    <t>7793-5007-0016:0005</t>
  </si>
  <si>
    <t>Kelmės g. 7-2, Skaudvilė</t>
  </si>
  <si>
    <t>7793-5007-0016:0004</t>
  </si>
  <si>
    <t>Jaunimo g. 1 K6-7, Tauragė</t>
  </si>
  <si>
    <t>VšĮ „Ekomaistas</t>
  </si>
  <si>
    <t>Tauragės r. savivaldybės administracija / Panaudos gavėjas VšĮ „Ekomaistas“</t>
  </si>
  <si>
    <t>Vietinė priešgaisrinė apsauga (dūmų detektoriai)</t>
  </si>
  <si>
    <t>Yra turto ir priešgaisrinė sauga pajungta į saugos tarnybos pultą</t>
  </si>
  <si>
    <t>Yra signalizacija ir priešgaisrinė sauga, bet nepajungta į saugos tarnybos pultą</t>
  </si>
  <si>
    <t>Nėra (pastatas nenaudojamas)</t>
  </si>
  <si>
    <t>Pastatas-Garažas</t>
  </si>
  <si>
    <t xml:space="preserve">Batakių seniūnija </t>
  </si>
  <si>
    <t>Pastatas-Bendruomenės namai</t>
  </si>
  <si>
    <t xml:space="preserve"> Jaunimo g. 1 K6-2, Tauragė</t>
  </si>
  <si>
    <t>4400-0857-8707:5205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</si>
</sst>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\ &quot;€&quot;"/>
    <numFmt numFmtId="165" formatCode="0.0"/>
    <numFmt numFmtId="166" formatCode="#,##0.00\ &quot;€&quot;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Calibri"/>
      <family val="2"/>
      <charset val="186"/>
      <scheme val="minor"/>
    </font>
    <font>
      <b/>
      <sz val="8"/>
      <color theme="0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rgb="FF15473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0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7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1" applyFont="1"/>
    <xf numFmtId="164" fontId="3" fillId="0" borderId="0" xfId="1" applyNumberFormat="1" applyFont="1"/>
    <xf numFmtId="0" fontId="4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14" fontId="5" fillId="0" borderId="1" xfId="4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2" fontId="5" fillId="0" borderId="1" xfId="4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wrapText="1"/>
    </xf>
    <xf numFmtId="0" fontId="6" fillId="0" borderId="1" xfId="4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 wrapText="1"/>
    </xf>
    <xf numFmtId="166" fontId="5" fillId="0" borderId="1" xfId="1" applyNumberFormat="1" applyFont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44" fontId="5" fillId="0" borderId="1" xfId="1" applyNumberFormat="1" applyFont="1" applyBorder="1" applyAlignment="1">
      <alignment horizontal="center" vertical="center" wrapText="1"/>
    </xf>
    <xf numFmtId="166" fontId="3" fillId="0" borderId="0" xfId="1" applyNumberFormat="1" applyFont="1"/>
    <xf numFmtId="0" fontId="10" fillId="0" borderId="1" xfId="0" applyFont="1" applyBorder="1" applyAlignment="1">
      <alignment horizontal="right"/>
    </xf>
    <xf numFmtId="166" fontId="10" fillId="0" borderId="1" xfId="0" applyNumberFormat="1" applyFont="1" applyBorder="1"/>
    <xf numFmtId="166" fontId="11" fillId="0" borderId="0" xfId="1" applyNumberFormat="1" applyFont="1"/>
    <xf numFmtId="166" fontId="12" fillId="0" borderId="0" xfId="1" applyNumberFormat="1" applyFont="1"/>
    <xf numFmtId="0" fontId="11" fillId="0" borderId="0" xfId="1" applyFont="1" applyAlignment="1">
      <alignment horizontal="right"/>
    </xf>
    <xf numFmtId="44" fontId="3" fillId="0" borderId="0" xfId="1" applyNumberFormat="1" applyFont="1"/>
    <xf numFmtId="0" fontId="6" fillId="5" borderId="1" xfId="3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3" fillId="0" borderId="0" xfId="1" applyFont="1" applyProtection="1">
      <protection locked="0"/>
    </xf>
    <xf numFmtId="0" fontId="6" fillId="0" borderId="3" xfId="3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right"/>
    </xf>
    <xf numFmtId="166" fontId="11" fillId="0" borderId="3" xfId="1" applyNumberFormat="1" applyFont="1" applyBorder="1" applyAlignment="1">
      <alignment horizontal="center" vertical="center"/>
    </xf>
    <xf numFmtId="166" fontId="6" fillId="0" borderId="3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0" fontId="13" fillId="0" borderId="0" xfId="1" applyFont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7" borderId="2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166" fontId="6" fillId="7" borderId="1" xfId="1" applyNumberFormat="1" applyFont="1" applyFill="1" applyBorder="1" applyAlignment="1">
      <alignment horizontal="center" vertical="center" wrapText="1"/>
    </xf>
    <xf numFmtId="0" fontId="6" fillId="7" borderId="1" xfId="3" applyFont="1" applyFill="1" applyBorder="1" applyAlignment="1">
      <alignment horizontal="center" vertical="center" wrapText="1"/>
    </xf>
    <xf numFmtId="14" fontId="5" fillId="7" borderId="1" xfId="4" applyNumberFormat="1" applyFont="1" applyFill="1" applyBorder="1" applyAlignment="1">
      <alignment horizontal="center" vertical="center" wrapText="1"/>
    </xf>
    <xf numFmtId="0" fontId="5" fillId="7" borderId="1" xfId="4" applyFont="1" applyFill="1" applyBorder="1" applyAlignment="1">
      <alignment horizontal="center" vertical="center" wrapText="1"/>
    </xf>
    <xf numFmtId="166" fontId="5" fillId="7" borderId="1" xfId="1" applyNumberFormat="1" applyFont="1" applyFill="1" applyBorder="1" applyAlignment="1">
      <alignment horizontal="center" vertical="center" wrapText="1"/>
    </xf>
    <xf numFmtId="2" fontId="5" fillId="7" borderId="1" xfId="4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49" fontId="5" fillId="7" borderId="1" xfId="4" applyNumberFormat="1" applyFont="1" applyFill="1" applyBorder="1" applyAlignment="1">
      <alignment horizontal="center" vertical="center" wrapText="1"/>
    </xf>
    <xf numFmtId="165" fontId="5" fillId="7" borderId="1" xfId="4" applyNumberFormat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166" fontId="6" fillId="5" borderId="1" xfId="1" applyNumberFormat="1" applyFont="1" applyFill="1" applyBorder="1" applyAlignment="1">
      <alignment horizontal="center" vertical="center" wrapText="1"/>
    </xf>
    <xf numFmtId="14" fontId="5" fillId="5" borderId="1" xfId="4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vertical="center" wrapText="1"/>
    </xf>
    <xf numFmtId="0" fontId="5" fillId="7" borderId="2" xfId="1" applyFont="1" applyFill="1" applyBorder="1" applyAlignment="1">
      <alignment horizontal="center" vertical="center" wrapText="1"/>
    </xf>
    <xf numFmtId="0" fontId="5" fillId="7" borderId="3" xfId="1" applyFont="1" applyFill="1" applyBorder="1" applyAlignment="1">
      <alignment horizontal="center" vertical="center" wrapText="1"/>
    </xf>
    <xf numFmtId="0" fontId="6" fillId="7" borderId="2" xfId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6" fillId="7" borderId="3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6" fillId="7" borderId="2" xfId="3" applyFont="1" applyFill="1" applyBorder="1" applyAlignment="1">
      <alignment horizontal="center" vertical="center" wrapText="1"/>
    </xf>
    <xf numFmtId="0" fontId="6" fillId="7" borderId="3" xfId="3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7" borderId="4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Currency 2" xfId="2" xr:uid="{8D8EBE5F-2D4F-4A24-9ADB-AC0A806CCE93}"/>
    <cellStyle name="Currency 2 10" xfId="30" xr:uid="{67375474-5F46-41D2-83C1-9F70483740E0}"/>
    <cellStyle name="Currency 2 11" xfId="35" xr:uid="{1711AFD9-597D-4E24-9E94-5E12C9655AD8}"/>
    <cellStyle name="Currency 2 12" xfId="40" xr:uid="{228EFEBD-9B23-4FE0-95C6-0A0214AAECD3}"/>
    <cellStyle name="Currency 2 13" xfId="45" xr:uid="{2A471EAF-BBE1-48BA-9222-37CE49C2A5CB}"/>
    <cellStyle name="Currency 2 2" xfId="5" xr:uid="{FE1B03D4-61ED-4960-BDDC-EEFC118BAC7B}"/>
    <cellStyle name="Currency 2 2 2" xfId="11" xr:uid="{FD8723D0-8F86-4CBF-8E59-2BF0563FAD71}"/>
    <cellStyle name="Currency 2 2 3" xfId="16" xr:uid="{2A4CE61E-89F4-45A8-958B-6E86D4A7F7FA}"/>
    <cellStyle name="Currency 2 2 4" xfId="21" xr:uid="{5E8C311C-C576-48CD-8A5A-67C6D8A1B60D}"/>
    <cellStyle name="Currency 2 2 5" xfId="26" xr:uid="{A9AEC20F-19AC-4D76-8DE1-7C4CB6E9CE1C}"/>
    <cellStyle name="Currency 2 2 6" xfId="31" xr:uid="{8BE3B960-CED4-42C3-8377-3F509769B026}"/>
    <cellStyle name="Currency 2 2 7" xfId="36" xr:uid="{9399D552-D626-4E06-A9D1-4C0E2B5701AB}"/>
    <cellStyle name="Currency 2 2 8" xfId="41" xr:uid="{E18EB406-104F-44FE-8F54-9F0B0A70A7DA}"/>
    <cellStyle name="Currency 2 2 9" xfId="46" xr:uid="{811EB763-B2EC-4FDB-9982-3BC20BCA3060}"/>
    <cellStyle name="Currency 2 3" xfId="6" xr:uid="{54C851B8-B38B-4861-84E4-7692CC2ED6FE}"/>
    <cellStyle name="Currency 2 3 2" xfId="12" xr:uid="{1E2ED42A-7D66-4BD3-94DC-9DCEF5D81784}"/>
    <cellStyle name="Currency 2 3 3" xfId="17" xr:uid="{4F8E9C2E-251E-4DF3-9F7E-4A7BCEAA320D}"/>
    <cellStyle name="Currency 2 3 4" xfId="22" xr:uid="{3D632C1A-CBB3-4BBF-9E03-913FECC9A45F}"/>
    <cellStyle name="Currency 2 3 5" xfId="27" xr:uid="{796F65C7-41AE-4A5D-B257-EF1EFCECF5D3}"/>
    <cellStyle name="Currency 2 3 6" xfId="32" xr:uid="{E89FCF9D-939B-41A7-B0D6-1EA9D68B9F4A}"/>
    <cellStyle name="Currency 2 3 7" xfId="37" xr:uid="{7798BC36-A26B-408A-9824-AA26C7F5139B}"/>
    <cellStyle name="Currency 2 3 8" xfId="42" xr:uid="{B12D2582-95B5-43B9-9A82-187DB4E51D7A}"/>
    <cellStyle name="Currency 2 3 9" xfId="47" xr:uid="{5F32E144-4306-41D7-B18F-63FD6481F8DD}"/>
    <cellStyle name="Currency 2 4" xfId="7" xr:uid="{9DD7B6E0-A6DE-404E-869D-0AD7C86696A3}"/>
    <cellStyle name="Currency 2 4 2" xfId="13" xr:uid="{113BFD15-0DEE-446A-A740-D825F424C72A}"/>
    <cellStyle name="Currency 2 4 3" xfId="18" xr:uid="{F35F7CE0-973C-4EA3-A11B-DBF2D40422FA}"/>
    <cellStyle name="Currency 2 4 4" xfId="23" xr:uid="{514A0F0E-6C86-4599-BE1C-C2C4E3E583B9}"/>
    <cellStyle name="Currency 2 4 5" xfId="28" xr:uid="{0737A31C-B21A-405C-B205-B32EDDD37D8B}"/>
    <cellStyle name="Currency 2 4 6" xfId="33" xr:uid="{13C2E8FE-8D9B-4DC9-917E-A55C1375C33D}"/>
    <cellStyle name="Currency 2 4 7" xfId="38" xr:uid="{FDECC983-CC6F-4760-9BC1-74FB0302D30C}"/>
    <cellStyle name="Currency 2 4 8" xfId="43" xr:uid="{48BF5361-43D5-4EF3-955E-1076D3E459B3}"/>
    <cellStyle name="Currency 2 4 9" xfId="48" xr:uid="{11002E54-DF6E-4789-A368-F3CFFF128342}"/>
    <cellStyle name="Currency 2 5" xfId="9" xr:uid="{F31EF12A-56CF-480A-9EF7-E3E49E0C96E9}"/>
    <cellStyle name="Currency 2 5 2" xfId="14" xr:uid="{74D5BF4A-A026-4323-9A32-263D0E95485A}"/>
    <cellStyle name="Currency 2 5 3" xfId="19" xr:uid="{BC094190-1BF9-4389-8F3D-99E679FA0D0C}"/>
    <cellStyle name="Currency 2 5 4" xfId="24" xr:uid="{B2D2A8C4-194C-4081-BCE4-96C497282F90}"/>
    <cellStyle name="Currency 2 5 5" xfId="29" xr:uid="{DC30721A-4FEF-4FAC-BC68-61E5C7EB7005}"/>
    <cellStyle name="Currency 2 5 6" xfId="34" xr:uid="{F1D505BA-CC53-4C66-AEB9-819D0ECE12A5}"/>
    <cellStyle name="Currency 2 5 7" xfId="39" xr:uid="{B4F1B94C-C588-4393-B6C8-54FE02672BC5}"/>
    <cellStyle name="Currency 2 5 8" xfId="44" xr:uid="{5593E13B-00AA-4E40-946D-B8D9136DB454}"/>
    <cellStyle name="Currency 2 5 9" xfId="49" xr:uid="{DE79A1BD-7414-4996-BECB-A187A807B467}"/>
    <cellStyle name="Currency 2 6" xfId="10" xr:uid="{1FAFF60A-42BC-4824-9DE7-AD42A8300035}"/>
    <cellStyle name="Currency 2 7" xfId="15" xr:uid="{6E4F66A9-7CFB-415B-B595-CF1806CCE41A}"/>
    <cellStyle name="Currency 2 8" xfId="20" xr:uid="{AFBD09DF-95C2-474A-9B86-7954979ABB51}"/>
    <cellStyle name="Currency 2 9" xfId="25" xr:uid="{AD57A7EE-B075-4DE2-8B09-585026F6CE8B}"/>
    <cellStyle name="Įprastas" xfId="0" builtinId="0"/>
    <cellStyle name="Normal 2" xfId="1" xr:uid="{70269A1D-0515-4A4E-BB35-8BFA3EBCC066}"/>
    <cellStyle name="Normal 2 2" xfId="3" xr:uid="{D9B88E49-D305-4443-81E5-B51C2ACA8978}"/>
    <cellStyle name="Normal 2 2 2" xfId="8" xr:uid="{4CCEC8B6-04DB-4AD0-8304-81C5D17E2726}"/>
    <cellStyle name="Normal 6" xfId="4" xr:uid="{97DB77E7-CEF4-48D2-8EC2-708D4C02A544}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U&#382;klausimo%20forma_2024_07_31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P"/>
      <sheetName val="TP (sar)"/>
      <sheetName val="STD"/>
      <sheetName val="TD"/>
      <sheetName val="NT (sąr)"/>
      <sheetName val="KT (Įren)"/>
      <sheetName val="VND"/>
      <sheetName val="BCA"/>
      <sheetName val="NA"/>
      <sheetName val="DCA"/>
      <sheetName val="KD"/>
      <sheetName val="Sveikata"/>
      <sheetName val="RCA + CAR"/>
      <sheetName val="CAR"/>
      <sheetName val="LAID"/>
      <sheetName val="Kroviniai"/>
      <sheetName val="CMR"/>
      <sheetName val="Žalo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A2" t="str">
            <v>Izoliuota statybvietė</v>
          </cell>
        </row>
        <row r="3">
          <cell r="A3" t="str">
            <v>Statybvietė yra priemiestyje arba šalia pagrindinių kelių, geležinkelių</v>
          </cell>
        </row>
        <row r="4">
          <cell r="A4" t="str">
            <v>Statybvietė yra miesto ar/ir verslo ar/ir pramonės rajone</v>
          </cell>
        </row>
        <row r="5">
          <cell r="A5" t="str">
            <v>Kiti statiniai - aerouostai, gel. stotys, tiltai, viadukai, vamzdynai, užtvankos</v>
          </cell>
        </row>
      </sheetData>
    </sheetDataSet>
  </externalBook>
</externalLink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304B3-FD3B-4038-BAF0-0714C1819853}">
  <dimension ref="A1:N75"/>
  <sheetViews>
    <sheetView tabSelected="1" zoomScale="90" zoomScaleNormal="90" workbookViewId="0">
      <pane ySplit="1" topLeftCell="A31" activePane="bottomLeft" state="frozen"/>
      <selection pane="bottomLeft" activeCell="N107" sqref="N107"/>
    </sheetView>
  </sheetViews>
  <sheetFormatPr defaultColWidth="9.33203125" defaultRowHeight="12" x14ac:dyDescent="0.25"/>
  <cols>
    <col min="1" max="1" width="7" style="1" customWidth="1"/>
    <col min="2" max="2" width="22" style="1" customWidth="1"/>
    <col min="3" max="3" width="15.5546875" style="1" customWidth="1"/>
    <col min="4" max="4" width="15.88671875" style="1" customWidth="1"/>
    <col min="5" max="5" width="15.5546875" style="1" customWidth="1"/>
    <col min="6" max="6" width="13.88671875" style="1" customWidth="1"/>
    <col min="7" max="7" width="17.88671875" style="1" customWidth="1"/>
    <col min="8" max="8" width="14.44140625" style="1" bestFit="1" customWidth="1"/>
    <col min="9" max="9" width="10.5546875" style="1" customWidth="1"/>
    <col min="10" max="10" width="19.44140625" style="1" customWidth="1"/>
    <col min="11" max="11" width="16.88671875" style="1" bestFit="1" customWidth="1"/>
    <col min="12" max="12" width="22.6640625" style="1" customWidth="1"/>
    <col min="13" max="13" width="28.6640625" style="2" customWidth="1"/>
    <col min="14" max="14" width="61" style="1" customWidth="1"/>
    <col min="15" max="16384" width="9.33203125" style="1"/>
  </cols>
  <sheetData>
    <row r="1" spans="1:14" ht="20.39999999999999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7"/>
    </row>
    <row r="2" spans="1:14" ht="39.75" customHeight="1" x14ac:dyDescent="0.25">
      <c r="A2" s="21">
        <v>1</v>
      </c>
      <c r="B2" s="21" t="s">
        <v>13</v>
      </c>
      <c r="C2" s="21" t="s">
        <v>14</v>
      </c>
      <c r="D2" s="4" t="s">
        <v>15</v>
      </c>
      <c r="E2" s="4" t="s">
        <v>16</v>
      </c>
      <c r="F2" s="5" t="s">
        <v>17</v>
      </c>
      <c r="G2" s="5" t="s">
        <v>18</v>
      </c>
      <c r="H2" s="5">
        <v>1422</v>
      </c>
      <c r="I2" s="5">
        <v>5475</v>
      </c>
      <c r="J2" s="5" t="s">
        <v>19</v>
      </c>
      <c r="K2" s="22">
        <f>I2*172</f>
        <v>941700</v>
      </c>
      <c r="L2" s="6" t="s">
        <v>20</v>
      </c>
      <c r="M2" s="5" t="s">
        <v>21</v>
      </c>
      <c r="N2" s="37"/>
    </row>
    <row r="3" spans="1:14" ht="38.25" customHeight="1" x14ac:dyDescent="0.25">
      <c r="A3" s="66">
        <v>2</v>
      </c>
      <c r="B3" s="66" t="s">
        <v>22</v>
      </c>
      <c r="C3" s="50" t="s">
        <v>23</v>
      </c>
      <c r="D3" s="50" t="s">
        <v>24</v>
      </c>
      <c r="E3" s="51" t="s">
        <v>25</v>
      </c>
      <c r="F3" s="51" t="s">
        <v>17</v>
      </c>
      <c r="G3" s="51" t="s">
        <v>26</v>
      </c>
      <c r="H3" s="51">
        <v>3300.47</v>
      </c>
      <c r="I3" s="51">
        <v>18836</v>
      </c>
      <c r="J3" s="51" t="s">
        <v>27</v>
      </c>
      <c r="K3" s="52">
        <f>I3*196</f>
        <v>3691856</v>
      </c>
      <c r="L3" s="73" t="s">
        <v>28</v>
      </c>
      <c r="M3" s="68" t="s">
        <v>29</v>
      </c>
      <c r="N3" s="37"/>
    </row>
    <row r="4" spans="1:14" ht="48" customHeight="1" x14ac:dyDescent="0.25">
      <c r="A4" s="67"/>
      <c r="B4" s="67"/>
      <c r="C4" s="50" t="s">
        <v>30</v>
      </c>
      <c r="D4" s="50" t="s">
        <v>24</v>
      </c>
      <c r="E4" s="50" t="s">
        <v>31</v>
      </c>
      <c r="F4" s="51" t="s">
        <v>17</v>
      </c>
      <c r="G4" s="51" t="s">
        <v>32</v>
      </c>
      <c r="H4" s="51">
        <v>318.89</v>
      </c>
      <c r="I4" s="51">
        <v>1353</v>
      </c>
      <c r="J4" s="51">
        <v>1990</v>
      </c>
      <c r="K4" s="52">
        <v>205656</v>
      </c>
      <c r="L4" s="74"/>
      <c r="M4" s="70"/>
      <c r="N4" s="37"/>
    </row>
    <row r="5" spans="1:14" ht="33.75" customHeight="1" x14ac:dyDescent="0.25">
      <c r="A5" s="71">
        <v>3</v>
      </c>
      <c r="B5" s="77" t="s">
        <v>33</v>
      </c>
      <c r="C5" s="24" t="s">
        <v>34</v>
      </c>
      <c r="D5" s="5" t="s">
        <v>35</v>
      </c>
      <c r="E5" s="5" t="s">
        <v>25</v>
      </c>
      <c r="F5" s="5" t="s">
        <v>17</v>
      </c>
      <c r="G5" s="5" t="s">
        <v>36</v>
      </c>
      <c r="H5" s="5">
        <v>1021.14</v>
      </c>
      <c r="I5" s="5">
        <v>4865</v>
      </c>
      <c r="J5" s="5">
        <v>1975</v>
      </c>
      <c r="K5" s="22">
        <v>1153005</v>
      </c>
      <c r="L5" s="4" t="s">
        <v>37</v>
      </c>
      <c r="M5" s="5" t="s">
        <v>38</v>
      </c>
      <c r="N5" s="37"/>
    </row>
    <row r="6" spans="1:14" ht="45.75" customHeight="1" x14ac:dyDescent="0.25">
      <c r="A6" s="75"/>
      <c r="B6" s="78"/>
      <c r="C6" s="24" t="s">
        <v>39</v>
      </c>
      <c r="D6" s="5" t="s">
        <v>40</v>
      </c>
      <c r="E6" s="5" t="s">
        <v>25</v>
      </c>
      <c r="F6" s="5" t="s">
        <v>17</v>
      </c>
      <c r="G6" s="7" t="s">
        <v>41</v>
      </c>
      <c r="H6" s="5">
        <v>509.91</v>
      </c>
      <c r="I6" s="5">
        <v>1984</v>
      </c>
      <c r="J6" s="5">
        <v>1974</v>
      </c>
      <c r="K6" s="22">
        <v>523776</v>
      </c>
      <c r="L6" s="4" t="s">
        <v>37</v>
      </c>
      <c r="M6" s="5" t="s">
        <v>38</v>
      </c>
      <c r="N6" s="37"/>
    </row>
    <row r="7" spans="1:14" ht="26.25" customHeight="1" x14ac:dyDescent="0.25">
      <c r="A7" s="50">
        <v>4</v>
      </c>
      <c r="B7" s="50" t="s">
        <v>42</v>
      </c>
      <c r="C7" s="51" t="s">
        <v>43</v>
      </c>
      <c r="D7" s="51" t="s">
        <v>44</v>
      </c>
      <c r="E7" s="51" t="s">
        <v>25</v>
      </c>
      <c r="F7" s="51" t="s">
        <v>45</v>
      </c>
      <c r="G7" s="51" t="s">
        <v>46</v>
      </c>
      <c r="H7" s="51" t="s">
        <v>47</v>
      </c>
      <c r="I7" s="51">
        <v>31277</v>
      </c>
      <c r="J7" s="51">
        <v>1979</v>
      </c>
      <c r="K7" s="52">
        <v>6130292</v>
      </c>
      <c r="L7" s="53" t="s">
        <v>20</v>
      </c>
      <c r="M7" s="51"/>
      <c r="N7" s="37"/>
    </row>
    <row r="8" spans="1:14" ht="50.25" customHeight="1" x14ac:dyDescent="0.25">
      <c r="A8" s="21">
        <v>5</v>
      </c>
      <c r="B8" s="21" t="s">
        <v>48</v>
      </c>
      <c r="C8" s="24" t="s">
        <v>49</v>
      </c>
      <c r="D8" s="5" t="s">
        <v>50</v>
      </c>
      <c r="E8" s="5" t="s">
        <v>25</v>
      </c>
      <c r="F8" s="5" t="s">
        <v>51</v>
      </c>
      <c r="G8" s="7" t="s">
        <v>52</v>
      </c>
      <c r="H8" s="5">
        <v>2374.7800000000002</v>
      </c>
      <c r="I8" s="5">
        <v>8896</v>
      </c>
      <c r="J8" s="5">
        <v>2013</v>
      </c>
      <c r="K8" s="22">
        <v>1939328</v>
      </c>
      <c r="L8" s="6" t="s">
        <v>53</v>
      </c>
      <c r="M8" s="5" t="s">
        <v>498</v>
      </c>
      <c r="N8" s="37"/>
    </row>
    <row r="9" spans="1:14" ht="70.2" customHeight="1" x14ac:dyDescent="0.25">
      <c r="A9" s="66">
        <v>6</v>
      </c>
      <c r="B9" s="66" t="s">
        <v>54</v>
      </c>
      <c r="C9" s="51" t="s">
        <v>43</v>
      </c>
      <c r="D9" s="51" t="s">
        <v>55</v>
      </c>
      <c r="E9" s="51" t="s">
        <v>25</v>
      </c>
      <c r="F9" s="51" t="s">
        <v>45</v>
      </c>
      <c r="G9" s="51" t="s">
        <v>56</v>
      </c>
      <c r="H9" s="51">
        <v>6360.75</v>
      </c>
      <c r="I9" s="51">
        <v>9912</v>
      </c>
      <c r="J9" s="51" t="s">
        <v>57</v>
      </c>
      <c r="K9" s="52">
        <v>2160816</v>
      </c>
      <c r="L9" s="53" t="s">
        <v>20</v>
      </c>
      <c r="M9" s="51" t="s">
        <v>38</v>
      </c>
      <c r="N9" s="37"/>
    </row>
    <row r="10" spans="1:14" ht="29.25" customHeight="1" x14ac:dyDescent="0.25">
      <c r="A10" s="67"/>
      <c r="B10" s="67"/>
      <c r="C10" s="51" t="s">
        <v>58</v>
      </c>
      <c r="D10" s="50" t="s">
        <v>59</v>
      </c>
      <c r="E10" s="50" t="s">
        <v>58</v>
      </c>
      <c r="F10" s="51" t="s">
        <v>17</v>
      </c>
      <c r="G10" s="54" t="s">
        <v>60</v>
      </c>
      <c r="H10" s="55">
        <v>119.61</v>
      </c>
      <c r="I10" s="55">
        <v>521</v>
      </c>
      <c r="J10" s="51" t="s">
        <v>61</v>
      </c>
      <c r="K10" s="52">
        <v>85444</v>
      </c>
      <c r="L10" s="53" t="s">
        <v>20</v>
      </c>
      <c r="M10" s="51" t="s">
        <v>62</v>
      </c>
      <c r="N10" s="37"/>
    </row>
    <row r="11" spans="1:14" ht="24" customHeight="1" x14ac:dyDescent="0.25">
      <c r="A11" s="21">
        <v>7</v>
      </c>
      <c r="B11" s="21" t="s">
        <v>63</v>
      </c>
      <c r="C11" s="21" t="s">
        <v>43</v>
      </c>
      <c r="D11" s="4" t="s">
        <v>64</v>
      </c>
      <c r="E11" s="5" t="s">
        <v>25</v>
      </c>
      <c r="F11" s="5" t="s">
        <v>17</v>
      </c>
      <c r="G11" s="5" t="s">
        <v>65</v>
      </c>
      <c r="H11" s="5">
        <v>6482.18</v>
      </c>
      <c r="I11" s="5">
        <v>33237</v>
      </c>
      <c r="J11" s="5">
        <v>2007</v>
      </c>
      <c r="K11" s="22">
        <v>6514452</v>
      </c>
      <c r="L11" s="6" t="s">
        <v>20</v>
      </c>
      <c r="M11" s="5" t="s">
        <v>38</v>
      </c>
      <c r="N11" s="37"/>
    </row>
    <row r="12" spans="1:14" ht="41.25" customHeight="1" x14ac:dyDescent="0.25">
      <c r="A12" s="50">
        <v>8</v>
      </c>
      <c r="B12" s="50" t="s">
        <v>66</v>
      </c>
      <c r="C12" s="50" t="s">
        <v>67</v>
      </c>
      <c r="D12" s="50" t="s">
        <v>68</v>
      </c>
      <c r="E12" s="51" t="s">
        <v>25</v>
      </c>
      <c r="F12" s="50" t="s">
        <v>17</v>
      </c>
      <c r="G12" s="50" t="s">
        <v>69</v>
      </c>
      <c r="H12" s="50">
        <v>1737.17</v>
      </c>
      <c r="I12" s="50">
        <v>7972</v>
      </c>
      <c r="J12" s="50">
        <v>1973</v>
      </c>
      <c r="K12" s="56">
        <f>I12*218</f>
        <v>1737896</v>
      </c>
      <c r="L12" s="50" t="s">
        <v>70</v>
      </c>
      <c r="M12" s="50" t="s">
        <v>38</v>
      </c>
      <c r="N12" s="37"/>
    </row>
    <row r="13" spans="1:14" ht="30" customHeight="1" x14ac:dyDescent="0.25">
      <c r="A13" s="72"/>
      <c r="B13" s="72"/>
      <c r="C13" s="24" t="s">
        <v>75</v>
      </c>
      <c r="D13" s="21" t="s">
        <v>76</v>
      </c>
      <c r="E13" s="4" t="s">
        <v>77</v>
      </c>
      <c r="F13" s="5" t="s">
        <v>73</v>
      </c>
      <c r="G13" s="7" t="s">
        <v>78</v>
      </c>
      <c r="H13" s="5">
        <v>2416.8200000000002</v>
      </c>
      <c r="I13" s="5">
        <v>9012</v>
      </c>
      <c r="J13" s="5">
        <v>2019</v>
      </c>
      <c r="K13" s="22">
        <f>I13*221</f>
        <v>1991652</v>
      </c>
      <c r="L13" s="6" t="s">
        <v>20</v>
      </c>
      <c r="M13" s="5" t="s">
        <v>38</v>
      </c>
      <c r="N13" s="37"/>
    </row>
    <row r="14" spans="1:14" ht="49.5" customHeight="1" x14ac:dyDescent="0.25">
      <c r="A14" s="72"/>
      <c r="B14" s="72"/>
      <c r="C14" s="24" t="s">
        <v>79</v>
      </c>
      <c r="D14" s="21" t="s">
        <v>80</v>
      </c>
      <c r="E14" s="4" t="s">
        <v>16</v>
      </c>
      <c r="F14" s="5" t="s">
        <v>81</v>
      </c>
      <c r="G14" s="5" t="s">
        <v>82</v>
      </c>
      <c r="H14" s="5">
        <v>550.32000000000005</v>
      </c>
      <c r="I14" s="5">
        <v>2522</v>
      </c>
      <c r="J14" s="5">
        <v>2012</v>
      </c>
      <c r="K14" s="22">
        <f>I14*256</f>
        <v>645632</v>
      </c>
      <c r="L14" s="6" t="s">
        <v>20</v>
      </c>
      <c r="M14" s="5" t="s">
        <v>38</v>
      </c>
      <c r="N14" s="37"/>
    </row>
    <row r="15" spans="1:14" ht="45.75" customHeight="1" x14ac:dyDescent="0.25">
      <c r="A15" s="72"/>
      <c r="B15" s="72"/>
      <c r="C15" s="24" t="s">
        <v>83</v>
      </c>
      <c r="D15" s="21" t="s">
        <v>80</v>
      </c>
      <c r="E15" s="4" t="s">
        <v>31</v>
      </c>
      <c r="F15" s="5" t="s">
        <v>81</v>
      </c>
      <c r="G15" s="5" t="s">
        <v>84</v>
      </c>
      <c r="H15" s="5"/>
      <c r="I15" s="5">
        <v>145</v>
      </c>
      <c r="J15" s="5">
        <v>2012</v>
      </c>
      <c r="K15" s="22">
        <f>I15*180</f>
        <v>26100</v>
      </c>
      <c r="L15" s="6" t="s">
        <v>20</v>
      </c>
      <c r="M15" s="5" t="s">
        <v>85</v>
      </c>
      <c r="N15" s="37"/>
    </row>
    <row r="16" spans="1:14" ht="53.25" customHeight="1" x14ac:dyDescent="0.25">
      <c r="A16" s="72"/>
      <c r="B16" s="72"/>
      <c r="C16" s="24" t="s">
        <v>86</v>
      </c>
      <c r="D16" s="21" t="s">
        <v>87</v>
      </c>
      <c r="E16" s="4" t="s">
        <v>16</v>
      </c>
      <c r="F16" s="5" t="s">
        <v>88</v>
      </c>
      <c r="G16" s="5" t="s">
        <v>89</v>
      </c>
      <c r="H16" s="5">
        <v>185.46</v>
      </c>
      <c r="I16" s="5">
        <v>850</v>
      </c>
      <c r="J16" s="5">
        <v>2023</v>
      </c>
      <c r="K16" s="22">
        <f>I16*287</f>
        <v>243950</v>
      </c>
      <c r="L16" s="6" t="s">
        <v>20</v>
      </c>
      <c r="M16" s="5" t="s">
        <v>38</v>
      </c>
      <c r="N16" s="37"/>
    </row>
    <row r="17" spans="1:14" ht="45" customHeight="1" x14ac:dyDescent="0.25">
      <c r="A17" s="72"/>
      <c r="B17" s="72"/>
      <c r="C17" s="24" t="s">
        <v>86</v>
      </c>
      <c r="D17" s="21" t="s">
        <v>90</v>
      </c>
      <c r="E17" s="4" t="s">
        <v>16</v>
      </c>
      <c r="F17" s="5" t="s">
        <v>88</v>
      </c>
      <c r="G17" s="4" t="s">
        <v>91</v>
      </c>
      <c r="H17" s="4">
        <v>146.25</v>
      </c>
      <c r="I17" s="4">
        <v>598</v>
      </c>
      <c r="J17" s="4">
        <v>2014</v>
      </c>
      <c r="K17" s="22">
        <f>I17*338</f>
        <v>202124</v>
      </c>
      <c r="L17" s="6" t="s">
        <v>20</v>
      </c>
      <c r="M17" s="5" t="s">
        <v>38</v>
      </c>
      <c r="N17" s="37"/>
    </row>
    <row r="18" spans="1:14" ht="30" customHeight="1" x14ac:dyDescent="0.25">
      <c r="A18" s="72"/>
      <c r="B18" s="72"/>
      <c r="C18" s="61" t="s">
        <v>92</v>
      </c>
      <c r="D18" s="21" t="s">
        <v>90</v>
      </c>
      <c r="E18" s="4" t="s">
        <v>31</v>
      </c>
      <c r="F18" s="5" t="s">
        <v>88</v>
      </c>
      <c r="G18" s="4" t="s">
        <v>93</v>
      </c>
      <c r="H18" s="4"/>
      <c r="I18" s="4">
        <v>82</v>
      </c>
      <c r="J18" s="4">
        <v>2014</v>
      </c>
      <c r="K18" s="22">
        <f>I18*193</f>
        <v>15826</v>
      </c>
      <c r="L18" s="6" t="s">
        <v>20</v>
      </c>
      <c r="M18" s="4" t="s">
        <v>85</v>
      </c>
      <c r="N18" s="37"/>
    </row>
    <row r="19" spans="1:14" ht="30" customHeight="1" x14ac:dyDescent="0.25">
      <c r="A19" s="75"/>
      <c r="B19" s="75"/>
      <c r="C19" s="61" t="s">
        <v>94</v>
      </c>
      <c r="D19" s="21" t="s">
        <v>95</v>
      </c>
      <c r="E19" s="4" t="s">
        <v>58</v>
      </c>
      <c r="F19" s="4"/>
      <c r="G19" s="4" t="s">
        <v>96</v>
      </c>
      <c r="H19" s="4"/>
      <c r="I19" s="4">
        <v>24.38</v>
      </c>
      <c r="J19" s="4">
        <v>1968</v>
      </c>
      <c r="K19" s="22">
        <f>I19*289</f>
        <v>7045.82</v>
      </c>
      <c r="L19" s="6" t="s">
        <v>20</v>
      </c>
      <c r="M19" s="4" t="s">
        <v>85</v>
      </c>
      <c r="N19" s="37"/>
    </row>
    <row r="20" spans="1:14" ht="56.25" customHeight="1" x14ac:dyDescent="0.25">
      <c r="A20" s="49">
        <v>10</v>
      </c>
      <c r="B20" s="50" t="s">
        <v>97</v>
      </c>
      <c r="C20" s="51" t="s">
        <v>98</v>
      </c>
      <c r="D20" s="51" t="s">
        <v>99</v>
      </c>
      <c r="E20" s="50" t="s">
        <v>100</v>
      </c>
      <c r="F20" s="51" t="s">
        <v>17</v>
      </c>
      <c r="G20" s="51" t="s">
        <v>101</v>
      </c>
      <c r="H20" s="51">
        <v>692.05</v>
      </c>
      <c r="I20" s="51">
        <v>3665</v>
      </c>
      <c r="J20" s="51" t="s">
        <v>102</v>
      </c>
      <c r="K20" s="52">
        <f>I20*233</f>
        <v>853945</v>
      </c>
      <c r="L20" s="53" t="s">
        <v>103</v>
      </c>
      <c r="M20" s="51" t="s">
        <v>38</v>
      </c>
      <c r="N20" s="37"/>
    </row>
    <row r="21" spans="1:14" ht="36" customHeight="1" x14ac:dyDescent="0.25">
      <c r="A21" s="71">
        <v>11</v>
      </c>
      <c r="B21" s="71" t="s">
        <v>104</v>
      </c>
      <c r="C21" s="24" t="s">
        <v>105</v>
      </c>
      <c r="D21" s="5" t="s">
        <v>106</v>
      </c>
      <c r="E21" s="5" t="s">
        <v>25</v>
      </c>
      <c r="F21" s="5" t="s">
        <v>81</v>
      </c>
      <c r="G21" s="5" t="s">
        <v>107</v>
      </c>
      <c r="H21" s="12">
        <v>892.73</v>
      </c>
      <c r="I21" s="5">
        <v>4494</v>
      </c>
      <c r="J21" s="5" t="s">
        <v>108</v>
      </c>
      <c r="K21" s="22">
        <f>I21*250</f>
        <v>1123500</v>
      </c>
      <c r="L21" s="6" t="s">
        <v>20</v>
      </c>
      <c r="M21" s="5" t="s">
        <v>109</v>
      </c>
      <c r="N21" s="37"/>
    </row>
    <row r="22" spans="1:14" ht="49.5" customHeight="1" x14ac:dyDescent="0.25">
      <c r="A22" s="75"/>
      <c r="B22" s="75"/>
      <c r="C22" s="65" t="s">
        <v>110</v>
      </c>
      <c r="D22" s="4" t="s">
        <v>111</v>
      </c>
      <c r="E22" s="4" t="s">
        <v>16</v>
      </c>
      <c r="F22" s="5" t="s">
        <v>81</v>
      </c>
      <c r="G22" s="5" t="s">
        <v>112</v>
      </c>
      <c r="H22" s="5">
        <v>586.15</v>
      </c>
      <c r="I22" s="5">
        <v>2579</v>
      </c>
      <c r="J22" s="5" t="s">
        <v>113</v>
      </c>
      <c r="K22" s="22">
        <f>I22*250</f>
        <v>644750</v>
      </c>
      <c r="L22" s="6" t="s">
        <v>20</v>
      </c>
      <c r="M22" s="5" t="s">
        <v>109</v>
      </c>
      <c r="N22" s="37"/>
    </row>
    <row r="23" spans="1:14" ht="30" customHeight="1" x14ac:dyDescent="0.25">
      <c r="A23" s="66">
        <v>12</v>
      </c>
      <c r="B23" s="68" t="s">
        <v>114</v>
      </c>
      <c r="C23" s="51" t="s">
        <v>49</v>
      </c>
      <c r="D23" s="51" t="s">
        <v>115</v>
      </c>
      <c r="E23" s="51" t="s">
        <v>25</v>
      </c>
      <c r="F23" s="51" t="s">
        <v>116</v>
      </c>
      <c r="G23" s="51" t="s">
        <v>117</v>
      </c>
      <c r="H23" s="51">
        <v>1792.86</v>
      </c>
      <c r="I23" s="51">
        <v>10338</v>
      </c>
      <c r="J23" s="51">
        <v>1971</v>
      </c>
      <c r="K23" s="52">
        <f>I23*250</f>
        <v>2584500</v>
      </c>
      <c r="L23" s="53" t="s">
        <v>20</v>
      </c>
      <c r="M23" s="51" t="s">
        <v>118</v>
      </c>
      <c r="N23" s="37"/>
    </row>
    <row r="24" spans="1:14" ht="55.5" customHeight="1" x14ac:dyDescent="0.25">
      <c r="A24" s="67"/>
      <c r="B24" s="70"/>
      <c r="C24" s="51" t="s">
        <v>119</v>
      </c>
      <c r="D24" s="50" t="s">
        <v>120</v>
      </c>
      <c r="E24" s="51" t="s">
        <v>25</v>
      </c>
      <c r="F24" s="51" t="s">
        <v>81</v>
      </c>
      <c r="G24" s="54" t="s">
        <v>121</v>
      </c>
      <c r="H24" s="50">
        <v>392.82</v>
      </c>
      <c r="I24" s="50">
        <v>1612</v>
      </c>
      <c r="J24" s="51">
        <v>2018</v>
      </c>
      <c r="K24" s="52">
        <f>I24*264</f>
        <v>425568</v>
      </c>
      <c r="L24" s="53" t="s">
        <v>20</v>
      </c>
      <c r="M24" s="51" t="s">
        <v>118</v>
      </c>
      <c r="N24" s="37"/>
    </row>
    <row r="25" spans="1:14" ht="40.5" customHeight="1" x14ac:dyDescent="0.25">
      <c r="A25" s="61">
        <v>13</v>
      </c>
      <c r="B25" s="61" t="s">
        <v>122</v>
      </c>
      <c r="C25" s="24" t="s">
        <v>43</v>
      </c>
      <c r="D25" s="24" t="s">
        <v>123</v>
      </c>
      <c r="E25" s="5" t="s">
        <v>25</v>
      </c>
      <c r="F25" s="5" t="s">
        <v>45</v>
      </c>
      <c r="G25" s="5" t="s">
        <v>124</v>
      </c>
      <c r="H25" s="24">
        <v>10722.86</v>
      </c>
      <c r="I25" s="24">
        <v>43824</v>
      </c>
      <c r="J25" s="5">
        <v>1996</v>
      </c>
      <c r="K25" s="22">
        <f>I25*196</f>
        <v>8589504</v>
      </c>
      <c r="L25" s="6" t="s">
        <v>20</v>
      </c>
      <c r="M25" s="5" t="s">
        <v>125</v>
      </c>
      <c r="N25" s="37"/>
    </row>
    <row r="26" spans="1:14" ht="30" customHeight="1" x14ac:dyDescent="0.25">
      <c r="A26" s="66">
        <v>14</v>
      </c>
      <c r="B26" s="66" t="s">
        <v>126</v>
      </c>
      <c r="C26" s="51" t="s">
        <v>127</v>
      </c>
      <c r="D26" s="51" t="s">
        <v>128</v>
      </c>
      <c r="E26" s="50" t="s">
        <v>100</v>
      </c>
      <c r="F26" s="51" t="s">
        <v>17</v>
      </c>
      <c r="G26" s="51" t="s">
        <v>129</v>
      </c>
      <c r="H26" s="51">
        <v>2619.12</v>
      </c>
      <c r="I26" s="51">
        <v>14557</v>
      </c>
      <c r="J26" s="51">
        <v>2007</v>
      </c>
      <c r="K26" s="52">
        <f>I26*200</f>
        <v>2911400</v>
      </c>
      <c r="L26" s="53" t="s">
        <v>20</v>
      </c>
      <c r="M26" s="51" t="s">
        <v>38</v>
      </c>
      <c r="N26" s="37"/>
    </row>
    <row r="27" spans="1:14" ht="30" customHeight="1" x14ac:dyDescent="0.25">
      <c r="A27" s="76"/>
      <c r="B27" s="76"/>
      <c r="C27" s="51" t="s">
        <v>130</v>
      </c>
      <c r="D27" s="50" t="s">
        <v>131</v>
      </c>
      <c r="E27" s="50" t="s">
        <v>58</v>
      </c>
      <c r="F27" s="51" t="s">
        <v>17</v>
      </c>
      <c r="G27" s="54" t="s">
        <v>132</v>
      </c>
      <c r="H27" s="51">
        <v>17.48</v>
      </c>
      <c r="I27" s="55">
        <f>H27*3.5</f>
        <v>61.18</v>
      </c>
      <c r="J27" s="51">
        <v>1968</v>
      </c>
      <c r="K27" s="52">
        <f>I27*234</f>
        <v>14316.12</v>
      </c>
      <c r="L27" s="53" t="s">
        <v>20</v>
      </c>
      <c r="M27" s="51" t="s">
        <v>85</v>
      </c>
      <c r="N27" s="37"/>
    </row>
    <row r="28" spans="1:14" ht="30" customHeight="1" x14ac:dyDescent="0.25">
      <c r="A28" s="76"/>
      <c r="B28" s="76"/>
      <c r="C28" s="51" t="s">
        <v>130</v>
      </c>
      <c r="D28" s="50" t="s">
        <v>133</v>
      </c>
      <c r="E28" s="50" t="s">
        <v>58</v>
      </c>
      <c r="F28" s="51" t="s">
        <v>17</v>
      </c>
      <c r="G28" s="51" t="s">
        <v>134</v>
      </c>
      <c r="H28" s="51">
        <v>20.74</v>
      </c>
      <c r="I28" s="55">
        <f t="shared" ref="I28:I30" si="0">H28*3.5</f>
        <v>72.589999999999989</v>
      </c>
      <c r="J28" s="51">
        <v>1968</v>
      </c>
      <c r="K28" s="52">
        <f t="shared" ref="K28:K31" si="1">I28*234</f>
        <v>16986.059999999998</v>
      </c>
      <c r="L28" s="53" t="s">
        <v>20</v>
      </c>
      <c r="M28" s="51" t="s">
        <v>85</v>
      </c>
      <c r="N28" s="37"/>
    </row>
    <row r="29" spans="1:14" ht="30" customHeight="1" x14ac:dyDescent="0.25">
      <c r="A29" s="76"/>
      <c r="B29" s="76"/>
      <c r="C29" s="51" t="s">
        <v>130</v>
      </c>
      <c r="D29" s="50" t="s">
        <v>135</v>
      </c>
      <c r="E29" s="50" t="s">
        <v>58</v>
      </c>
      <c r="F29" s="51" t="s">
        <v>17</v>
      </c>
      <c r="G29" s="51" t="s">
        <v>136</v>
      </c>
      <c r="H29" s="51">
        <v>23.16</v>
      </c>
      <c r="I29" s="55">
        <f t="shared" si="0"/>
        <v>81.06</v>
      </c>
      <c r="J29" s="51">
        <v>1968</v>
      </c>
      <c r="K29" s="52">
        <f t="shared" si="1"/>
        <v>18968.04</v>
      </c>
      <c r="L29" s="53" t="s">
        <v>20</v>
      </c>
      <c r="M29" s="51" t="s">
        <v>85</v>
      </c>
      <c r="N29" s="37"/>
    </row>
    <row r="30" spans="1:14" ht="30" customHeight="1" x14ac:dyDescent="0.25">
      <c r="A30" s="76"/>
      <c r="B30" s="76"/>
      <c r="C30" s="51" t="s">
        <v>130</v>
      </c>
      <c r="D30" s="50" t="s">
        <v>504</v>
      </c>
      <c r="E30" s="50" t="s">
        <v>58</v>
      </c>
      <c r="F30" s="51" t="s">
        <v>17</v>
      </c>
      <c r="G30" s="50" t="s">
        <v>505</v>
      </c>
      <c r="H30" s="50">
        <v>20.100000000000001</v>
      </c>
      <c r="I30" s="55">
        <f t="shared" si="0"/>
        <v>70.350000000000009</v>
      </c>
      <c r="J30" s="50">
        <v>1973</v>
      </c>
      <c r="K30" s="52">
        <f t="shared" si="1"/>
        <v>16461.900000000001</v>
      </c>
      <c r="L30" s="53" t="s">
        <v>20</v>
      </c>
      <c r="M30" s="51" t="s">
        <v>85</v>
      </c>
      <c r="N30" s="37"/>
    </row>
    <row r="31" spans="1:14" ht="30" customHeight="1" x14ac:dyDescent="0.25">
      <c r="A31" s="67"/>
      <c r="B31" s="67"/>
      <c r="C31" s="51" t="s">
        <v>130</v>
      </c>
      <c r="D31" s="50" t="s">
        <v>494</v>
      </c>
      <c r="E31" s="50" t="s">
        <v>58</v>
      </c>
      <c r="F31" s="51" t="s">
        <v>17</v>
      </c>
      <c r="G31" s="50" t="s">
        <v>137</v>
      </c>
      <c r="H31" s="50">
        <v>23.97</v>
      </c>
      <c r="I31" s="57">
        <f>H31*3.5</f>
        <v>83.894999999999996</v>
      </c>
      <c r="J31" s="50">
        <v>1973</v>
      </c>
      <c r="K31" s="52">
        <f t="shared" si="1"/>
        <v>19631.43</v>
      </c>
      <c r="L31" s="53" t="s">
        <v>20</v>
      </c>
      <c r="M31" s="51" t="s">
        <v>85</v>
      </c>
      <c r="N31" s="37"/>
    </row>
    <row r="32" spans="1:14" ht="51" customHeight="1" x14ac:dyDescent="0.25">
      <c r="A32" s="71">
        <v>15</v>
      </c>
      <c r="B32" s="71" t="s">
        <v>138</v>
      </c>
      <c r="C32" s="21" t="s">
        <v>139</v>
      </c>
      <c r="D32" s="21" t="s">
        <v>140</v>
      </c>
      <c r="E32" s="4" t="s">
        <v>141</v>
      </c>
      <c r="F32" s="5" t="s">
        <v>17</v>
      </c>
      <c r="G32" s="5" t="s">
        <v>142</v>
      </c>
      <c r="H32" s="5">
        <v>4930.0200000000004</v>
      </c>
      <c r="I32" s="5">
        <v>29059</v>
      </c>
      <c r="J32" s="5">
        <v>2019</v>
      </c>
      <c r="K32" s="22">
        <f>I32*126</f>
        <v>3661434</v>
      </c>
      <c r="L32" s="6" t="s">
        <v>143</v>
      </c>
      <c r="M32" s="5" t="s">
        <v>38</v>
      </c>
      <c r="N32" s="37"/>
    </row>
    <row r="33" spans="1:14" ht="43.5" customHeight="1" x14ac:dyDescent="0.25">
      <c r="A33" s="72"/>
      <c r="B33" s="72"/>
      <c r="C33" s="24" t="s">
        <v>144</v>
      </c>
      <c r="D33" s="24" t="s">
        <v>145</v>
      </c>
      <c r="E33" s="5" t="s">
        <v>141</v>
      </c>
      <c r="F33" s="5" t="s">
        <v>146</v>
      </c>
      <c r="G33" s="5" t="s">
        <v>147</v>
      </c>
      <c r="H33" s="5">
        <v>2106.4899999999998</v>
      </c>
      <c r="I33" s="5">
        <v>14786</v>
      </c>
      <c r="J33" s="5">
        <v>2010</v>
      </c>
      <c r="K33" s="22">
        <f>I33*134</f>
        <v>1981324</v>
      </c>
      <c r="L33" s="6" t="s">
        <v>143</v>
      </c>
      <c r="M33" s="5" t="s">
        <v>38</v>
      </c>
      <c r="N33" s="37"/>
    </row>
    <row r="34" spans="1:14" ht="47.25" customHeight="1" x14ac:dyDescent="0.25">
      <c r="A34" s="72"/>
      <c r="B34" s="72"/>
      <c r="C34" s="24" t="s">
        <v>148</v>
      </c>
      <c r="D34" s="21" t="s">
        <v>149</v>
      </c>
      <c r="E34" s="4" t="s">
        <v>141</v>
      </c>
      <c r="F34" s="5" t="s">
        <v>17</v>
      </c>
      <c r="G34" s="7" t="s">
        <v>150</v>
      </c>
      <c r="H34" s="10">
        <v>727.52</v>
      </c>
      <c r="I34" s="10">
        <v>5710</v>
      </c>
      <c r="J34" s="5">
        <v>2013</v>
      </c>
      <c r="K34" s="22">
        <f>I34*210</f>
        <v>1199100</v>
      </c>
      <c r="L34" s="6" t="s">
        <v>143</v>
      </c>
      <c r="M34" s="5" t="s">
        <v>38</v>
      </c>
      <c r="N34" s="37"/>
    </row>
    <row r="35" spans="1:14" ht="47.25" customHeight="1" x14ac:dyDescent="0.25">
      <c r="A35" s="72"/>
      <c r="B35" s="72"/>
      <c r="C35" s="24" t="s">
        <v>151</v>
      </c>
      <c r="D35" s="21" t="s">
        <v>152</v>
      </c>
      <c r="E35" s="4" t="s">
        <v>31</v>
      </c>
      <c r="F35" s="5" t="s">
        <v>17</v>
      </c>
      <c r="G35" s="5" t="s">
        <v>153</v>
      </c>
      <c r="H35" s="5">
        <v>2924.6</v>
      </c>
      <c r="I35" s="5">
        <v>18110</v>
      </c>
      <c r="J35" s="5">
        <v>1979</v>
      </c>
      <c r="K35" s="22">
        <f>I35*131</f>
        <v>2372410</v>
      </c>
      <c r="L35" s="6" t="s">
        <v>143</v>
      </c>
      <c r="M35" s="5" t="s">
        <v>85</v>
      </c>
      <c r="N35" s="37"/>
    </row>
    <row r="36" spans="1:14" ht="41.25" customHeight="1" x14ac:dyDescent="0.25">
      <c r="A36" s="66">
        <v>16</v>
      </c>
      <c r="B36" s="66" t="s">
        <v>154</v>
      </c>
      <c r="C36" s="58" t="s">
        <v>155</v>
      </c>
      <c r="D36" s="58" t="s">
        <v>156</v>
      </c>
      <c r="E36" s="51" t="s">
        <v>25</v>
      </c>
      <c r="F36" s="51" t="s">
        <v>17</v>
      </c>
      <c r="G36" s="51" t="s">
        <v>157</v>
      </c>
      <c r="H36" s="51">
        <v>5453.14</v>
      </c>
      <c r="I36" s="51">
        <v>31420</v>
      </c>
      <c r="J36" s="51" t="s">
        <v>158</v>
      </c>
      <c r="K36" s="52">
        <f>I36*196</f>
        <v>6158320</v>
      </c>
      <c r="L36" s="53" t="s">
        <v>159</v>
      </c>
      <c r="M36" s="51" t="s">
        <v>160</v>
      </c>
      <c r="N36" s="37"/>
    </row>
    <row r="37" spans="1:14" ht="47.25" customHeight="1" x14ac:dyDescent="0.25">
      <c r="A37" s="67"/>
      <c r="B37" s="67"/>
      <c r="C37" s="50" t="s">
        <v>161</v>
      </c>
      <c r="D37" s="50" t="s">
        <v>162</v>
      </c>
      <c r="E37" s="50" t="s">
        <v>58</v>
      </c>
      <c r="F37" s="50" t="str">
        <f>F30</f>
        <v>Mūras</v>
      </c>
      <c r="G37" s="50" t="s">
        <v>163</v>
      </c>
      <c r="H37" s="50">
        <v>48.91</v>
      </c>
      <c r="I37" s="50">
        <v>189</v>
      </c>
      <c r="J37" s="50" t="s">
        <v>158</v>
      </c>
      <c r="K37" s="52">
        <f>I37*274</f>
        <v>51786</v>
      </c>
      <c r="L37" s="53" t="s">
        <v>159</v>
      </c>
      <c r="M37" s="50" t="s">
        <v>160</v>
      </c>
      <c r="N37" s="37"/>
    </row>
    <row r="38" spans="1:14" ht="56.25" customHeight="1" x14ac:dyDescent="0.25">
      <c r="A38" s="71">
        <v>17</v>
      </c>
      <c r="B38" s="71" t="s">
        <v>164</v>
      </c>
      <c r="C38" s="24" t="s">
        <v>165</v>
      </c>
      <c r="D38" s="5" t="s">
        <v>166</v>
      </c>
      <c r="E38" s="5" t="s">
        <v>31</v>
      </c>
      <c r="F38" s="5" t="s">
        <v>17</v>
      </c>
      <c r="G38" s="5" t="s">
        <v>167</v>
      </c>
      <c r="H38" s="5">
        <v>95</v>
      </c>
      <c r="I38" s="5">
        <v>347</v>
      </c>
      <c r="J38" s="5">
        <v>1972</v>
      </c>
      <c r="K38" s="22">
        <f>I38*334</f>
        <v>115898</v>
      </c>
      <c r="L38" s="6" t="s">
        <v>168</v>
      </c>
      <c r="M38" s="5" t="s">
        <v>169</v>
      </c>
      <c r="N38" s="37"/>
    </row>
    <row r="39" spans="1:14" ht="54.75" customHeight="1" x14ac:dyDescent="0.25">
      <c r="A39" s="72"/>
      <c r="B39" s="72"/>
      <c r="C39" s="24" t="s">
        <v>170</v>
      </c>
      <c r="D39" s="4" t="s">
        <v>171</v>
      </c>
      <c r="E39" s="5" t="s">
        <v>31</v>
      </c>
      <c r="F39" s="5" t="s">
        <v>17</v>
      </c>
      <c r="G39" s="7" t="s">
        <v>172</v>
      </c>
      <c r="H39" s="10">
        <v>245</v>
      </c>
      <c r="I39" s="10">
        <v>901</v>
      </c>
      <c r="J39" s="5">
        <v>1975</v>
      </c>
      <c r="K39" s="22">
        <f>I39*295</f>
        <v>265795</v>
      </c>
      <c r="L39" s="6" t="s">
        <v>168</v>
      </c>
      <c r="M39" s="5" t="s">
        <v>169</v>
      </c>
      <c r="N39" s="37"/>
    </row>
    <row r="40" spans="1:14" ht="61.5" customHeight="1" x14ac:dyDescent="0.25">
      <c r="A40" s="72"/>
      <c r="B40" s="72"/>
      <c r="C40" s="24" t="s">
        <v>173</v>
      </c>
      <c r="D40" s="4" t="s">
        <v>174</v>
      </c>
      <c r="E40" s="5" t="s">
        <v>31</v>
      </c>
      <c r="F40" s="5" t="s">
        <v>17</v>
      </c>
      <c r="G40" s="5" t="s">
        <v>175</v>
      </c>
      <c r="H40" s="5">
        <v>160</v>
      </c>
      <c r="I40" s="5">
        <v>583</v>
      </c>
      <c r="J40" s="5">
        <v>1960</v>
      </c>
      <c r="K40" s="22">
        <f>I40*295</f>
        <v>171985</v>
      </c>
      <c r="L40" s="6" t="s">
        <v>168</v>
      </c>
      <c r="M40" s="5" t="s">
        <v>169</v>
      </c>
      <c r="N40" s="37"/>
    </row>
    <row r="41" spans="1:14" ht="65.25" customHeight="1" x14ac:dyDescent="0.25">
      <c r="A41" s="72"/>
      <c r="B41" s="72"/>
      <c r="C41" s="24" t="s">
        <v>176</v>
      </c>
      <c r="D41" s="4" t="s">
        <v>177</v>
      </c>
      <c r="E41" s="5" t="s">
        <v>31</v>
      </c>
      <c r="F41" s="5" t="s">
        <v>17</v>
      </c>
      <c r="G41" s="5" t="s">
        <v>178</v>
      </c>
      <c r="H41" s="5">
        <v>120.68</v>
      </c>
      <c r="I41" s="5">
        <v>300</v>
      </c>
      <c r="J41" s="5">
        <v>1972</v>
      </c>
      <c r="K41" s="22">
        <f>I41*334</f>
        <v>100200</v>
      </c>
      <c r="L41" s="6" t="s">
        <v>168</v>
      </c>
      <c r="M41" s="5" t="s">
        <v>169</v>
      </c>
      <c r="N41" s="37"/>
    </row>
    <row r="42" spans="1:14" ht="64.5" customHeight="1" x14ac:dyDescent="0.25">
      <c r="A42" s="72"/>
      <c r="B42" s="72"/>
      <c r="C42" s="61" t="s">
        <v>179</v>
      </c>
      <c r="D42" s="34" t="s">
        <v>180</v>
      </c>
      <c r="E42" s="5" t="s">
        <v>31</v>
      </c>
      <c r="F42" s="5" t="s">
        <v>17</v>
      </c>
      <c r="G42" s="21" t="s">
        <v>181</v>
      </c>
      <c r="H42" s="4">
        <v>244.4</v>
      </c>
      <c r="I42" s="4">
        <v>1243</v>
      </c>
      <c r="J42" s="4">
        <v>1929</v>
      </c>
      <c r="K42" s="22">
        <f>I42*258</f>
        <v>320694</v>
      </c>
      <c r="L42" s="6" t="s">
        <v>182</v>
      </c>
      <c r="M42" s="5" t="s">
        <v>169</v>
      </c>
      <c r="N42" s="37"/>
    </row>
    <row r="43" spans="1:14" ht="56.25" customHeight="1" x14ac:dyDescent="0.25">
      <c r="A43" s="72"/>
      <c r="B43" s="72"/>
      <c r="C43" s="61" t="s">
        <v>183</v>
      </c>
      <c r="D43" s="4" t="s">
        <v>184</v>
      </c>
      <c r="E43" s="5" t="s">
        <v>185</v>
      </c>
      <c r="F43" s="5" t="s">
        <v>17</v>
      </c>
      <c r="G43" s="21" t="s">
        <v>186</v>
      </c>
      <c r="H43" s="4">
        <v>504</v>
      </c>
      <c r="I43" s="4">
        <v>3177</v>
      </c>
      <c r="J43" s="4">
        <v>1960</v>
      </c>
      <c r="K43" s="22">
        <f>I43*134</f>
        <v>425718</v>
      </c>
      <c r="L43" s="6" t="s">
        <v>20</v>
      </c>
      <c r="M43" s="5" t="s">
        <v>38</v>
      </c>
      <c r="N43" s="37"/>
    </row>
    <row r="44" spans="1:14" ht="58.5" customHeight="1" x14ac:dyDescent="0.25">
      <c r="A44" s="75"/>
      <c r="B44" s="75"/>
      <c r="C44" s="21" t="s">
        <v>187</v>
      </c>
      <c r="D44" s="4" t="s">
        <v>188</v>
      </c>
      <c r="E44" s="4" t="s">
        <v>77</v>
      </c>
      <c r="F44" s="5" t="s">
        <v>17</v>
      </c>
      <c r="G44" s="4" t="s">
        <v>189</v>
      </c>
      <c r="H44" s="4">
        <v>32.869999999999997</v>
      </c>
      <c r="I44" s="4">
        <v>132</v>
      </c>
      <c r="J44" s="4">
        <v>2014</v>
      </c>
      <c r="K44" s="22">
        <f>I44*244</f>
        <v>32208</v>
      </c>
      <c r="L44" s="9" t="s">
        <v>190</v>
      </c>
      <c r="M44" s="5" t="s">
        <v>191</v>
      </c>
      <c r="N44" s="37"/>
    </row>
    <row r="45" spans="1:14" ht="35.25" customHeight="1" x14ac:dyDescent="0.25">
      <c r="A45" s="66">
        <v>18</v>
      </c>
      <c r="B45" s="68" t="s">
        <v>192</v>
      </c>
      <c r="C45" s="51" t="s">
        <v>192</v>
      </c>
      <c r="D45" s="51" t="s">
        <v>193</v>
      </c>
      <c r="E45" s="50" t="s">
        <v>100</v>
      </c>
      <c r="F45" s="51" t="s">
        <v>17</v>
      </c>
      <c r="G45" s="51" t="s">
        <v>194</v>
      </c>
      <c r="H45" s="51">
        <v>995.46</v>
      </c>
      <c r="I45" s="51">
        <v>6022</v>
      </c>
      <c r="J45" s="51">
        <v>2018</v>
      </c>
      <c r="K45" s="52">
        <f>I45*227</f>
        <v>1366994</v>
      </c>
      <c r="L45" s="53" t="s">
        <v>20</v>
      </c>
      <c r="M45" s="51" t="s">
        <v>85</v>
      </c>
      <c r="N45" s="37"/>
    </row>
    <row r="46" spans="1:14" ht="30" customHeight="1" x14ac:dyDescent="0.25">
      <c r="A46" s="76"/>
      <c r="B46" s="69"/>
      <c r="C46" s="51" t="s">
        <v>192</v>
      </c>
      <c r="D46" s="51" t="s">
        <v>195</v>
      </c>
      <c r="E46" s="50" t="s">
        <v>100</v>
      </c>
      <c r="F46" s="51" t="s">
        <v>17</v>
      </c>
      <c r="G46" s="54" t="s">
        <v>196</v>
      </c>
      <c r="H46" s="59">
        <v>953.97</v>
      </c>
      <c r="I46" s="55">
        <v>3545</v>
      </c>
      <c r="J46" s="51">
        <v>2004</v>
      </c>
      <c r="K46" s="52">
        <f>I46*250</f>
        <v>886250</v>
      </c>
      <c r="L46" s="53" t="s">
        <v>20</v>
      </c>
      <c r="M46" s="51" t="s">
        <v>191</v>
      </c>
      <c r="N46" s="37"/>
    </row>
    <row r="47" spans="1:14" ht="30" customHeight="1" x14ac:dyDescent="0.25">
      <c r="A47" s="67"/>
      <c r="B47" s="70"/>
      <c r="C47" s="51" t="s">
        <v>192</v>
      </c>
      <c r="D47" s="51" t="s">
        <v>197</v>
      </c>
      <c r="E47" s="51" t="s">
        <v>25</v>
      </c>
      <c r="F47" s="51" t="s">
        <v>17</v>
      </c>
      <c r="G47" s="51" t="s">
        <v>198</v>
      </c>
      <c r="H47" s="51">
        <v>1063.1400000000001</v>
      </c>
      <c r="I47" s="51">
        <v>5975</v>
      </c>
      <c r="J47" s="51">
        <v>2024</v>
      </c>
      <c r="K47" s="52">
        <f>I47*227</f>
        <v>1356325</v>
      </c>
      <c r="L47" s="53" t="s">
        <v>20</v>
      </c>
      <c r="M47" s="51" t="s">
        <v>191</v>
      </c>
      <c r="N47" s="37"/>
    </row>
    <row r="48" spans="1:14" ht="30" customHeight="1" x14ac:dyDescent="0.25">
      <c r="A48" s="71">
        <v>19</v>
      </c>
      <c r="B48" s="71" t="s">
        <v>199</v>
      </c>
      <c r="C48" s="24" t="s">
        <v>200</v>
      </c>
      <c r="D48" s="21" t="s">
        <v>201</v>
      </c>
      <c r="E48" s="21" t="s">
        <v>202</v>
      </c>
      <c r="F48" s="24" t="s">
        <v>17</v>
      </c>
      <c r="G48" s="24" t="s">
        <v>203</v>
      </c>
      <c r="H48" s="24">
        <v>574.19000000000005</v>
      </c>
      <c r="I48" s="24">
        <v>3157</v>
      </c>
      <c r="J48" s="24">
        <v>1860</v>
      </c>
      <c r="K48" s="62">
        <f>I48*226</f>
        <v>713482</v>
      </c>
      <c r="L48" s="33" t="s">
        <v>20</v>
      </c>
      <c r="M48" s="24" t="s">
        <v>85</v>
      </c>
      <c r="N48" s="37"/>
    </row>
    <row r="49" spans="1:14" ht="39" customHeight="1" x14ac:dyDescent="0.25">
      <c r="A49" s="72"/>
      <c r="B49" s="72"/>
      <c r="C49" s="24" t="s">
        <v>204</v>
      </c>
      <c r="D49" s="21" t="s">
        <v>201</v>
      </c>
      <c r="E49" s="21" t="s">
        <v>202</v>
      </c>
      <c r="F49" s="24" t="s">
        <v>17</v>
      </c>
      <c r="G49" s="63" t="s">
        <v>205</v>
      </c>
      <c r="H49" s="64">
        <v>491.95</v>
      </c>
      <c r="I49" s="64">
        <v>2388</v>
      </c>
      <c r="J49" s="24" t="s">
        <v>206</v>
      </c>
      <c r="K49" s="62">
        <f>I49*226</f>
        <v>539688</v>
      </c>
      <c r="L49" s="33" t="s">
        <v>20</v>
      </c>
      <c r="M49" s="24" t="s">
        <v>85</v>
      </c>
      <c r="N49" s="37"/>
    </row>
    <row r="50" spans="1:14" ht="30" customHeight="1" x14ac:dyDescent="0.25">
      <c r="A50" s="72"/>
      <c r="B50" s="72"/>
      <c r="C50" s="24" t="s">
        <v>207</v>
      </c>
      <c r="D50" s="21" t="s">
        <v>201</v>
      </c>
      <c r="E50" s="21" t="s">
        <v>202</v>
      </c>
      <c r="F50" s="24" t="s">
        <v>17</v>
      </c>
      <c r="G50" s="24" t="s">
        <v>208</v>
      </c>
      <c r="H50" s="24">
        <v>49.22</v>
      </c>
      <c r="I50" s="24">
        <v>385</v>
      </c>
      <c r="J50" s="24">
        <v>1860</v>
      </c>
      <c r="K50" s="62">
        <f>I50*258</f>
        <v>99330</v>
      </c>
      <c r="L50" s="33" t="s">
        <v>20</v>
      </c>
      <c r="M50" s="24" t="s">
        <v>85</v>
      </c>
      <c r="N50" s="37"/>
    </row>
    <row r="51" spans="1:14" ht="30" customHeight="1" x14ac:dyDescent="0.25">
      <c r="A51" s="72"/>
      <c r="B51" s="72"/>
      <c r="C51" s="24" t="s">
        <v>207</v>
      </c>
      <c r="D51" s="21" t="s">
        <v>201</v>
      </c>
      <c r="E51" s="21" t="s">
        <v>202</v>
      </c>
      <c r="F51" s="24" t="s">
        <v>17</v>
      </c>
      <c r="G51" s="24" t="s">
        <v>209</v>
      </c>
      <c r="H51" s="24">
        <v>50.12</v>
      </c>
      <c r="I51" s="24">
        <v>411</v>
      </c>
      <c r="J51" s="24">
        <v>1968</v>
      </c>
      <c r="K51" s="62">
        <f>I51*258</f>
        <v>106038</v>
      </c>
      <c r="L51" s="33" t="s">
        <v>20</v>
      </c>
      <c r="M51" s="24" t="s">
        <v>85</v>
      </c>
      <c r="N51" s="37"/>
    </row>
    <row r="52" spans="1:14" ht="30" customHeight="1" x14ac:dyDescent="0.25">
      <c r="A52" s="72"/>
      <c r="B52" s="72"/>
      <c r="C52" s="61" t="str">
        <f t="shared" ref="C52:M52" si="2">C51</f>
        <v>Pastatas - Muziejus (bokštas)</v>
      </c>
      <c r="D52" s="21" t="str">
        <f t="shared" si="2"/>
        <v>Dariaus ir Girėno g. 5, Tauragė</v>
      </c>
      <c r="E52" s="21" t="s">
        <v>202</v>
      </c>
      <c r="F52" s="21" t="str">
        <f t="shared" si="2"/>
        <v>Mūras</v>
      </c>
      <c r="G52" s="21" t="s">
        <v>210</v>
      </c>
      <c r="H52" s="21">
        <f t="shared" si="2"/>
        <v>50.12</v>
      </c>
      <c r="I52" s="21">
        <f t="shared" si="2"/>
        <v>411</v>
      </c>
      <c r="J52" s="21" t="s">
        <v>211</v>
      </c>
      <c r="K52" s="62">
        <f>I52*258</f>
        <v>106038</v>
      </c>
      <c r="L52" s="33" t="s">
        <v>20</v>
      </c>
      <c r="M52" s="21" t="str">
        <f t="shared" si="2"/>
        <v>Nėra</v>
      </c>
      <c r="N52" s="37"/>
    </row>
    <row r="53" spans="1:14" ht="30" customHeight="1" x14ac:dyDescent="0.25">
      <c r="A53" s="72"/>
      <c r="B53" s="72"/>
      <c r="C53" s="61" t="str">
        <f t="shared" ref="C53:M53" si="3">C51</f>
        <v>Pastatas - Muziejus (bokštas)</v>
      </c>
      <c r="D53" s="21" t="str">
        <f t="shared" si="3"/>
        <v>Dariaus ir Girėno g. 5, Tauragė</v>
      </c>
      <c r="E53" s="21" t="s">
        <v>202</v>
      </c>
      <c r="F53" s="21" t="str">
        <f t="shared" si="3"/>
        <v>Mūras</v>
      </c>
      <c r="G53" s="21" t="s">
        <v>212</v>
      </c>
      <c r="H53" s="21">
        <v>50.64</v>
      </c>
      <c r="I53" s="21">
        <v>414</v>
      </c>
      <c r="J53" s="21">
        <v>1968</v>
      </c>
      <c r="K53" s="62">
        <f>I53*258</f>
        <v>106812</v>
      </c>
      <c r="L53" s="33" t="s">
        <v>20</v>
      </c>
      <c r="M53" s="21" t="str">
        <f t="shared" si="3"/>
        <v>Nėra</v>
      </c>
      <c r="N53" s="37"/>
    </row>
    <row r="54" spans="1:14" ht="40.5" customHeight="1" x14ac:dyDescent="0.25">
      <c r="A54" s="72"/>
      <c r="B54" s="72"/>
      <c r="C54" s="61" t="s">
        <v>213</v>
      </c>
      <c r="D54" s="21" t="str">
        <f t="shared" ref="D54:M54" si="4">D51</f>
        <v>Dariaus ir Girėno g. 5, Tauragė</v>
      </c>
      <c r="E54" s="21" t="s">
        <v>202</v>
      </c>
      <c r="F54" s="21" t="str">
        <f t="shared" si="4"/>
        <v>Mūras</v>
      </c>
      <c r="G54" s="21" t="s">
        <v>194</v>
      </c>
      <c r="H54" s="21">
        <v>491.76</v>
      </c>
      <c r="I54" s="21">
        <v>2904</v>
      </c>
      <c r="J54" s="21">
        <v>1860</v>
      </c>
      <c r="K54" s="62">
        <f>I54*226</f>
        <v>656304</v>
      </c>
      <c r="L54" s="33" t="s">
        <v>20</v>
      </c>
      <c r="M54" s="21" t="str">
        <f t="shared" si="4"/>
        <v>Nėra</v>
      </c>
      <c r="N54" s="37"/>
    </row>
    <row r="55" spans="1:14" ht="51" customHeight="1" x14ac:dyDescent="0.25">
      <c r="A55" s="72"/>
      <c r="B55" s="72"/>
      <c r="C55" s="21" t="s">
        <v>214</v>
      </c>
      <c r="D55" s="21" t="s">
        <v>215</v>
      </c>
      <c r="E55" s="21" t="s">
        <v>202</v>
      </c>
      <c r="F55" s="21" t="str">
        <f t="shared" ref="F55:M55" si="5">F51</f>
        <v>Mūras</v>
      </c>
      <c r="G55" s="21" t="s">
        <v>216</v>
      </c>
      <c r="H55" s="21">
        <v>277.60000000000002</v>
      </c>
      <c r="I55" s="21">
        <v>1407</v>
      </c>
      <c r="J55" s="21" t="s">
        <v>217</v>
      </c>
      <c r="K55" s="62">
        <f>I55*274</f>
        <v>385518</v>
      </c>
      <c r="L55" s="33" t="s">
        <v>20</v>
      </c>
      <c r="M55" s="21" t="str">
        <f t="shared" si="5"/>
        <v>Nėra</v>
      </c>
      <c r="N55" s="37"/>
    </row>
    <row r="56" spans="1:14" ht="30" customHeight="1" x14ac:dyDescent="0.25">
      <c r="A56" s="72"/>
      <c r="B56" s="72"/>
      <c r="C56" s="21" t="s">
        <v>218</v>
      </c>
      <c r="D56" s="21" t="s">
        <v>215</v>
      </c>
      <c r="E56" s="21" t="s">
        <v>58</v>
      </c>
      <c r="F56" s="21" t="str">
        <f t="shared" ref="F56:M56" si="6">F51</f>
        <v>Mūras</v>
      </c>
      <c r="G56" s="21" t="s">
        <v>219</v>
      </c>
      <c r="H56" s="21">
        <v>93.83</v>
      </c>
      <c r="I56" s="21">
        <v>320</v>
      </c>
      <c r="J56" s="21" t="s">
        <v>220</v>
      </c>
      <c r="K56" s="62">
        <f>I56*98</f>
        <v>31360</v>
      </c>
      <c r="L56" s="33" t="s">
        <v>20</v>
      </c>
      <c r="M56" s="21" t="str">
        <f t="shared" si="6"/>
        <v>Nėra</v>
      </c>
      <c r="N56" s="37"/>
    </row>
    <row r="57" spans="1:14" ht="30" customHeight="1" x14ac:dyDescent="0.25">
      <c r="A57" s="72"/>
      <c r="B57" s="72"/>
      <c r="C57" s="61" t="s">
        <v>218</v>
      </c>
      <c r="D57" s="21" t="s">
        <v>221</v>
      </c>
      <c r="E57" s="21" t="s">
        <v>58</v>
      </c>
      <c r="F57" s="21" t="str">
        <f t="shared" ref="F57:M57" si="7">F51</f>
        <v>Mūras</v>
      </c>
      <c r="G57" s="21" t="s">
        <v>222</v>
      </c>
      <c r="H57" s="21">
        <v>20.9</v>
      </c>
      <c r="I57" s="21">
        <v>85.26</v>
      </c>
      <c r="J57" s="21">
        <f t="shared" si="7"/>
        <v>1968</v>
      </c>
      <c r="K57" s="62">
        <f>I57*224</f>
        <v>19098.240000000002</v>
      </c>
      <c r="L57" s="33" t="s">
        <v>20</v>
      </c>
      <c r="M57" s="21" t="str">
        <f t="shared" si="7"/>
        <v>Nėra</v>
      </c>
      <c r="N57" s="37"/>
    </row>
    <row r="58" spans="1:14" ht="66.75" customHeight="1" x14ac:dyDescent="0.25">
      <c r="A58" s="72"/>
      <c r="B58" s="72"/>
      <c r="C58" s="21" t="s">
        <v>223</v>
      </c>
      <c r="D58" s="21" t="s">
        <v>224</v>
      </c>
      <c r="E58" s="21" t="str">
        <f t="shared" ref="E58:M58" si="8">E51</f>
        <v>Muziejus</v>
      </c>
      <c r="F58" s="21" t="str">
        <f t="shared" si="8"/>
        <v>Mūras</v>
      </c>
      <c r="G58" s="21" t="s">
        <v>225</v>
      </c>
      <c r="H58" s="21">
        <v>290.69</v>
      </c>
      <c r="I58" s="21">
        <v>1284</v>
      </c>
      <c r="J58" s="21" t="s">
        <v>226</v>
      </c>
      <c r="K58" s="62">
        <f>I58*271</f>
        <v>347964</v>
      </c>
      <c r="L58" s="33" t="s">
        <v>20</v>
      </c>
      <c r="M58" s="21" t="str">
        <f t="shared" si="8"/>
        <v>Nėra</v>
      </c>
      <c r="N58" s="37"/>
    </row>
    <row r="59" spans="1:14" ht="42.75" customHeight="1" x14ac:dyDescent="0.25">
      <c r="A59" s="66">
        <v>20</v>
      </c>
      <c r="B59" s="66" t="s">
        <v>227</v>
      </c>
      <c r="C59" s="51" t="s">
        <v>228</v>
      </c>
      <c r="D59" s="51" t="s">
        <v>229</v>
      </c>
      <c r="E59" s="51" t="s">
        <v>25</v>
      </c>
      <c r="F59" s="51" t="s">
        <v>17</v>
      </c>
      <c r="G59" s="51" t="s">
        <v>230</v>
      </c>
      <c r="H59" s="51">
        <v>4254.3999999999996</v>
      </c>
      <c r="I59" s="51">
        <v>12749</v>
      </c>
      <c r="J59" s="51">
        <v>2013</v>
      </c>
      <c r="K59" s="52">
        <f>I59*196</f>
        <v>2498804</v>
      </c>
      <c r="L59" s="53" t="s">
        <v>20</v>
      </c>
      <c r="M59" s="51" t="s">
        <v>231</v>
      </c>
      <c r="N59" s="37"/>
    </row>
    <row r="60" spans="1:14" ht="42" customHeight="1" x14ac:dyDescent="0.25">
      <c r="A60" s="67"/>
      <c r="B60" s="67"/>
      <c r="C60" s="51" t="s">
        <v>228</v>
      </c>
      <c r="D60" s="51" t="s">
        <v>229</v>
      </c>
      <c r="E60" s="51" t="s">
        <v>25</v>
      </c>
      <c r="F60" s="51" t="s">
        <v>17</v>
      </c>
      <c r="G60" s="51" t="s">
        <v>232</v>
      </c>
      <c r="H60" s="60">
        <v>835.2</v>
      </c>
      <c r="I60" s="55">
        <v>2749</v>
      </c>
      <c r="J60" s="51">
        <v>2013</v>
      </c>
      <c r="K60" s="52">
        <f>I60*237</f>
        <v>651513</v>
      </c>
      <c r="L60" s="53" t="s">
        <v>20</v>
      </c>
      <c r="M60" s="51" t="s">
        <v>231</v>
      </c>
      <c r="N60" s="37"/>
    </row>
    <row r="61" spans="1:14" ht="49.5" customHeight="1" x14ac:dyDescent="0.25">
      <c r="A61" s="71">
        <v>21</v>
      </c>
      <c r="B61" s="71" t="s">
        <v>233</v>
      </c>
      <c r="C61" s="24" t="s">
        <v>234</v>
      </c>
      <c r="D61" s="24" t="s">
        <v>235</v>
      </c>
      <c r="E61" s="24" t="s">
        <v>25</v>
      </c>
      <c r="F61" s="24" t="s">
        <v>17</v>
      </c>
      <c r="G61" s="24" t="s">
        <v>236</v>
      </c>
      <c r="H61" s="24">
        <v>6991.08</v>
      </c>
      <c r="I61" s="24">
        <v>36290</v>
      </c>
      <c r="J61" s="24" t="s">
        <v>237</v>
      </c>
      <c r="K61" s="62">
        <f>I61*196</f>
        <v>7112840</v>
      </c>
      <c r="L61" s="33" t="s">
        <v>20</v>
      </c>
      <c r="M61" s="24" t="s">
        <v>38</v>
      </c>
      <c r="N61" s="37"/>
    </row>
    <row r="62" spans="1:14" ht="40.5" customHeight="1" x14ac:dyDescent="0.25">
      <c r="A62" s="75"/>
      <c r="B62" s="75"/>
      <c r="C62" s="24" t="s">
        <v>238</v>
      </c>
      <c r="D62" s="24" t="s">
        <v>235</v>
      </c>
      <c r="E62" s="24" t="s">
        <v>185</v>
      </c>
      <c r="F62" s="24" t="s">
        <v>17</v>
      </c>
      <c r="G62" s="24" t="s">
        <v>239</v>
      </c>
      <c r="H62" s="24">
        <v>89.6</v>
      </c>
      <c r="I62" s="24">
        <v>405</v>
      </c>
      <c r="J62" s="24" t="s">
        <v>240</v>
      </c>
      <c r="K62" s="62">
        <f>I62*165</f>
        <v>66825</v>
      </c>
      <c r="L62" s="33" t="s">
        <v>20</v>
      </c>
      <c r="M62" s="24" t="s">
        <v>38</v>
      </c>
      <c r="N62" s="37"/>
    </row>
    <row r="63" spans="1:14" ht="30" customHeight="1" x14ac:dyDescent="0.25">
      <c r="A63" s="50">
        <v>22</v>
      </c>
      <c r="B63" s="50" t="s">
        <v>241</v>
      </c>
      <c r="C63" s="50" t="s">
        <v>49</v>
      </c>
      <c r="D63" s="50" t="s">
        <v>242</v>
      </c>
      <c r="E63" s="51" t="s">
        <v>25</v>
      </c>
      <c r="F63" s="51" t="s">
        <v>243</v>
      </c>
      <c r="G63" s="51" t="s">
        <v>244</v>
      </c>
      <c r="H63" s="51">
        <v>3351.45</v>
      </c>
      <c r="I63" s="51">
        <v>11885</v>
      </c>
      <c r="J63" s="51" t="s">
        <v>245</v>
      </c>
      <c r="K63" s="52">
        <f>I63*196</f>
        <v>2329460</v>
      </c>
      <c r="L63" s="53" t="s">
        <v>20</v>
      </c>
      <c r="M63" s="51" t="s">
        <v>38</v>
      </c>
      <c r="N63" s="37"/>
    </row>
    <row r="64" spans="1:14" ht="30" customHeight="1" x14ac:dyDescent="0.25">
      <c r="A64" s="21">
        <v>23</v>
      </c>
      <c r="B64" s="21" t="s">
        <v>495</v>
      </c>
      <c r="C64" s="24" t="s">
        <v>71</v>
      </c>
      <c r="D64" s="24" t="s">
        <v>72</v>
      </c>
      <c r="E64" s="24" t="s">
        <v>25</v>
      </c>
      <c r="F64" s="24" t="s">
        <v>73</v>
      </c>
      <c r="G64" s="24" t="s">
        <v>74</v>
      </c>
      <c r="H64" s="24">
        <v>281.5</v>
      </c>
      <c r="I64" s="24">
        <v>9545</v>
      </c>
      <c r="J64" s="24">
        <v>2010</v>
      </c>
      <c r="K64" s="62">
        <f>I64*218</f>
        <v>2080810</v>
      </c>
      <c r="L64" s="33" t="s">
        <v>496</v>
      </c>
      <c r="M64" s="24" t="s">
        <v>38</v>
      </c>
      <c r="N64" s="37"/>
    </row>
    <row r="65" spans="3:11" x14ac:dyDescent="0.25">
      <c r="J65" s="40" t="s">
        <v>246</v>
      </c>
      <c r="K65" s="41">
        <f>SUM(K2:K64)</f>
        <v>83754406.609999999</v>
      </c>
    </row>
    <row r="70" spans="3:11" x14ac:dyDescent="0.25">
      <c r="C70" s="32"/>
    </row>
    <row r="72" spans="3:11" x14ac:dyDescent="0.25">
      <c r="D72" s="26"/>
    </row>
    <row r="73" spans="3:11" x14ac:dyDescent="0.25">
      <c r="D73" s="26"/>
    </row>
    <row r="74" spans="3:11" x14ac:dyDescent="0.25">
      <c r="D74" s="30"/>
      <c r="G74" s="31"/>
      <c r="H74" s="29"/>
    </row>
    <row r="75" spans="3:11" x14ac:dyDescent="0.25">
      <c r="H75" s="26"/>
    </row>
  </sheetData>
  <autoFilter ref="A1:M65" xr:uid="{24B304B3-FD3B-4038-BAF0-0714C1819853}"/>
  <mergeCells count="30">
    <mergeCell ref="A61:A62"/>
    <mergeCell ref="B61:B62"/>
    <mergeCell ref="A3:A4"/>
    <mergeCell ref="A5:A6"/>
    <mergeCell ref="A9:A10"/>
    <mergeCell ref="A13:A19"/>
    <mergeCell ref="A21:A22"/>
    <mergeCell ref="A23:A24"/>
    <mergeCell ref="A26:A31"/>
    <mergeCell ref="A32:A35"/>
    <mergeCell ref="A38:A44"/>
    <mergeCell ref="A45:A47"/>
    <mergeCell ref="A48:A58"/>
    <mergeCell ref="A59:A60"/>
    <mergeCell ref="B32:B35"/>
    <mergeCell ref="B38:B44"/>
    <mergeCell ref="M3:M4"/>
    <mergeCell ref="B21:B22"/>
    <mergeCell ref="B23:B24"/>
    <mergeCell ref="B26:B31"/>
    <mergeCell ref="B3:B4"/>
    <mergeCell ref="B9:B10"/>
    <mergeCell ref="B13:B19"/>
    <mergeCell ref="B5:B6"/>
    <mergeCell ref="A36:A37"/>
    <mergeCell ref="B45:B47"/>
    <mergeCell ref="B48:B58"/>
    <mergeCell ref="B59:B60"/>
    <mergeCell ref="L3:L4"/>
    <mergeCell ref="B36:B37"/>
  </mergeCells>
  <phoneticPr fontId="8" type="noConversion"/>
  <pageMargins left="3.937007874015748E-2" right="0" top="0.19685039370078741" bottom="0.15748031496062992" header="0.51181102362204722" footer="0.2362204724409449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4511C-03CC-4DC6-BFB1-6C0F41F9A364}">
  <dimension ref="A1:Q106"/>
  <sheetViews>
    <sheetView topLeftCell="A97" zoomScale="90" zoomScaleNormal="90" workbookViewId="0">
      <selection activeCell="N46" sqref="N46"/>
    </sheetView>
  </sheetViews>
  <sheetFormatPr defaultRowHeight="14.4" x14ac:dyDescent="0.3"/>
  <cols>
    <col min="2" max="2" width="16" customWidth="1"/>
    <col min="3" max="3" width="16.109375" customWidth="1"/>
    <col min="4" max="4" width="14.88671875" customWidth="1"/>
    <col min="5" max="5" width="12" customWidth="1"/>
    <col min="6" max="6" width="9.88671875" customWidth="1"/>
    <col min="7" max="7" width="16.109375" customWidth="1"/>
    <col min="8" max="8" width="10.109375" customWidth="1"/>
    <col min="10" max="10" width="12.44140625" customWidth="1"/>
    <col min="11" max="11" width="18.109375" bestFit="1" customWidth="1"/>
    <col min="12" max="12" width="14.44140625" customWidth="1"/>
    <col min="13" max="13" width="13.109375" customWidth="1"/>
    <col min="14" max="14" width="80.33203125" customWidth="1"/>
  </cols>
  <sheetData>
    <row r="1" spans="1:17" ht="40.799999999999997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6"/>
    </row>
    <row r="2" spans="1:17" ht="69" customHeight="1" x14ac:dyDescent="0.3">
      <c r="A2" s="79">
        <v>1</v>
      </c>
      <c r="B2" s="85" t="s">
        <v>247</v>
      </c>
      <c r="C2" s="5" t="s">
        <v>187</v>
      </c>
      <c r="D2" s="5" t="s">
        <v>248</v>
      </c>
      <c r="E2" s="5" t="s">
        <v>77</v>
      </c>
      <c r="F2" s="5" t="s">
        <v>17</v>
      </c>
      <c r="G2" s="5" t="s">
        <v>249</v>
      </c>
      <c r="H2" s="5" t="s">
        <v>250</v>
      </c>
      <c r="I2" s="5" t="s">
        <v>251</v>
      </c>
      <c r="J2" s="5">
        <v>2018</v>
      </c>
      <c r="K2" s="22">
        <v>2895000</v>
      </c>
      <c r="L2" s="6" t="s">
        <v>20</v>
      </c>
      <c r="M2" s="5" t="s">
        <v>38</v>
      </c>
      <c r="N2" s="36"/>
    </row>
    <row r="3" spans="1:17" ht="73.5" customHeight="1" x14ac:dyDescent="0.3">
      <c r="A3" s="80"/>
      <c r="B3" s="86"/>
      <c r="C3" s="5" t="s">
        <v>187</v>
      </c>
      <c r="D3" s="5" t="s">
        <v>248</v>
      </c>
      <c r="E3" s="5" t="s">
        <v>130</v>
      </c>
      <c r="F3" s="5" t="s">
        <v>17</v>
      </c>
      <c r="G3" s="7" t="s">
        <v>252</v>
      </c>
      <c r="H3" s="11">
        <v>228</v>
      </c>
      <c r="I3" s="11">
        <v>792</v>
      </c>
      <c r="J3" s="5">
        <v>1967</v>
      </c>
      <c r="K3" s="22">
        <v>116899</v>
      </c>
      <c r="L3" s="6" t="s">
        <v>20</v>
      </c>
      <c r="M3" s="5" t="s">
        <v>38</v>
      </c>
      <c r="N3" s="36"/>
    </row>
    <row r="4" spans="1:17" ht="42" x14ac:dyDescent="0.3">
      <c r="A4" s="79">
        <v>2</v>
      </c>
      <c r="B4" s="85" t="s">
        <v>253</v>
      </c>
      <c r="C4" s="5" t="s">
        <v>254</v>
      </c>
      <c r="D4" s="5" t="s">
        <v>188</v>
      </c>
      <c r="E4" s="5" t="s">
        <v>77</v>
      </c>
      <c r="F4" s="5" t="s">
        <v>17</v>
      </c>
      <c r="G4" s="5" t="s">
        <v>189</v>
      </c>
      <c r="H4" s="5">
        <v>981.9</v>
      </c>
      <c r="I4" s="5">
        <v>4264</v>
      </c>
      <c r="J4" s="5" t="s">
        <v>255</v>
      </c>
      <c r="K4" s="22">
        <f>I4*214</f>
        <v>912496</v>
      </c>
      <c r="L4" s="6" t="s">
        <v>20</v>
      </c>
      <c r="M4" s="47" t="s">
        <v>497</v>
      </c>
      <c r="N4" s="36"/>
    </row>
    <row r="5" spans="1:17" ht="30.6" x14ac:dyDescent="0.3">
      <c r="A5" s="84"/>
      <c r="B5" s="87"/>
      <c r="C5" s="5" t="s">
        <v>254</v>
      </c>
      <c r="D5" s="5" t="s">
        <v>188</v>
      </c>
      <c r="E5" s="5" t="s">
        <v>130</v>
      </c>
      <c r="F5" s="5" t="s">
        <v>17</v>
      </c>
      <c r="G5" s="7" t="s">
        <v>256</v>
      </c>
      <c r="H5" s="11">
        <v>162.79</v>
      </c>
      <c r="I5" s="11">
        <v>742</v>
      </c>
      <c r="J5" s="5">
        <v>1970</v>
      </c>
      <c r="K5" s="22">
        <f>I5*164</f>
        <v>121688</v>
      </c>
      <c r="L5" s="6" t="s">
        <v>20</v>
      </c>
      <c r="M5" s="5" t="s">
        <v>85</v>
      </c>
      <c r="N5" s="36"/>
      <c r="Q5" t="s">
        <v>257</v>
      </c>
    </row>
    <row r="6" spans="1:17" ht="30.6" x14ac:dyDescent="0.3">
      <c r="A6" s="84"/>
      <c r="B6" s="87"/>
      <c r="C6" s="5" t="s">
        <v>254</v>
      </c>
      <c r="D6" s="5" t="s">
        <v>188</v>
      </c>
      <c r="E6" s="5" t="s">
        <v>130</v>
      </c>
      <c r="F6" s="5" t="s">
        <v>17</v>
      </c>
      <c r="G6" s="5" t="s">
        <v>258</v>
      </c>
      <c r="H6" s="5">
        <v>33.36</v>
      </c>
      <c r="I6" s="5">
        <v>103</v>
      </c>
      <c r="J6" s="5">
        <v>1938</v>
      </c>
      <c r="K6" s="22">
        <f>I6*203</f>
        <v>20909</v>
      </c>
      <c r="L6" s="6" t="s">
        <v>20</v>
      </c>
      <c r="M6" s="5" t="s">
        <v>85</v>
      </c>
      <c r="N6" s="36"/>
    </row>
    <row r="7" spans="1:17" ht="30.6" x14ac:dyDescent="0.3">
      <c r="A7" s="84"/>
      <c r="B7" s="87"/>
      <c r="C7" s="5" t="s">
        <v>259</v>
      </c>
      <c r="D7" s="5" t="s">
        <v>188</v>
      </c>
      <c r="E7" s="4" t="s">
        <v>260</v>
      </c>
      <c r="F7" s="5" t="s">
        <v>146</v>
      </c>
      <c r="G7" s="18" t="s">
        <v>261</v>
      </c>
      <c r="H7" s="5">
        <v>100</v>
      </c>
      <c r="I7" s="5"/>
      <c r="J7" s="5">
        <v>2016</v>
      </c>
      <c r="K7" s="22">
        <v>20000</v>
      </c>
      <c r="L7" s="6" t="s">
        <v>20</v>
      </c>
      <c r="M7" s="5" t="s">
        <v>85</v>
      </c>
      <c r="N7" s="36"/>
    </row>
    <row r="8" spans="1:17" ht="42" x14ac:dyDescent="0.3">
      <c r="A8" s="84"/>
      <c r="B8" s="87"/>
      <c r="C8" s="5" t="s">
        <v>262</v>
      </c>
      <c r="D8" s="4" t="s">
        <v>263</v>
      </c>
      <c r="E8" s="4" t="s">
        <v>264</v>
      </c>
      <c r="F8" s="4" t="s">
        <v>265</v>
      </c>
      <c r="G8" s="4" t="s">
        <v>266</v>
      </c>
      <c r="H8" s="4">
        <v>30</v>
      </c>
      <c r="I8" s="4"/>
      <c r="J8" s="4">
        <v>2022</v>
      </c>
      <c r="K8" s="22">
        <v>24863.040000000001</v>
      </c>
      <c r="L8" s="6" t="s">
        <v>20</v>
      </c>
      <c r="M8" s="47" t="s">
        <v>497</v>
      </c>
      <c r="N8" s="36"/>
    </row>
    <row r="9" spans="1:17" ht="42" x14ac:dyDescent="0.3">
      <c r="A9" s="84"/>
      <c r="B9" s="87"/>
      <c r="C9" s="19" t="s">
        <v>267</v>
      </c>
      <c r="D9" s="4" t="s">
        <v>263</v>
      </c>
      <c r="E9" s="4" t="s">
        <v>264</v>
      </c>
      <c r="F9" s="4" t="s">
        <v>265</v>
      </c>
      <c r="G9" s="4">
        <v>12022010119</v>
      </c>
      <c r="H9" s="4">
        <v>30</v>
      </c>
      <c r="I9" s="4"/>
      <c r="J9" s="4">
        <v>2022</v>
      </c>
      <c r="K9" s="22">
        <v>24863.040000000001</v>
      </c>
      <c r="L9" s="6" t="s">
        <v>20</v>
      </c>
      <c r="M9" s="47" t="s">
        <v>497</v>
      </c>
      <c r="N9" s="36"/>
    </row>
    <row r="10" spans="1:17" ht="42" x14ac:dyDescent="0.3">
      <c r="A10" s="84"/>
      <c r="B10" s="87"/>
      <c r="C10" s="19" t="s">
        <v>267</v>
      </c>
      <c r="D10" s="4" t="s">
        <v>263</v>
      </c>
      <c r="E10" s="4" t="s">
        <v>264</v>
      </c>
      <c r="F10" s="4" t="s">
        <v>265</v>
      </c>
      <c r="G10" s="4">
        <v>12022010120</v>
      </c>
      <c r="H10" s="4">
        <v>30</v>
      </c>
      <c r="I10" s="4"/>
      <c r="J10" s="4">
        <v>2022</v>
      </c>
      <c r="K10" s="22">
        <v>24863.040000000001</v>
      </c>
      <c r="L10" s="6" t="s">
        <v>20</v>
      </c>
      <c r="M10" s="47" t="s">
        <v>497</v>
      </c>
      <c r="N10" s="36"/>
    </row>
    <row r="11" spans="1:17" ht="42" x14ac:dyDescent="0.3">
      <c r="A11" s="84"/>
      <c r="B11" s="87"/>
      <c r="C11" s="19" t="s">
        <v>267</v>
      </c>
      <c r="D11" s="4" t="s">
        <v>263</v>
      </c>
      <c r="E11" s="4" t="s">
        <v>264</v>
      </c>
      <c r="F11" s="4" t="s">
        <v>265</v>
      </c>
      <c r="G11" s="4">
        <v>12022010102</v>
      </c>
      <c r="H11" s="4">
        <v>30</v>
      </c>
      <c r="I11" s="4"/>
      <c r="J11" s="4">
        <v>2022</v>
      </c>
      <c r="K11" s="22">
        <v>24863.040000000001</v>
      </c>
      <c r="L11" s="6" t="s">
        <v>20</v>
      </c>
      <c r="M11" s="47" t="s">
        <v>497</v>
      </c>
      <c r="N11" s="36"/>
      <c r="Q11" t="s">
        <v>268</v>
      </c>
    </row>
    <row r="12" spans="1:17" ht="42" x14ac:dyDescent="0.3">
      <c r="A12" s="84"/>
      <c r="B12" s="87"/>
      <c r="C12" s="19" t="s">
        <v>267</v>
      </c>
      <c r="D12" s="4" t="s">
        <v>263</v>
      </c>
      <c r="E12" s="4" t="s">
        <v>264</v>
      </c>
      <c r="F12" s="4" t="s">
        <v>265</v>
      </c>
      <c r="G12" s="4">
        <v>12022010122</v>
      </c>
      <c r="H12" s="4">
        <v>30</v>
      </c>
      <c r="I12" s="4"/>
      <c r="J12" s="4">
        <v>2022</v>
      </c>
      <c r="K12" s="22">
        <v>24863.040000000001</v>
      </c>
      <c r="L12" s="6" t="s">
        <v>20</v>
      </c>
      <c r="M12" s="47" t="s">
        <v>497</v>
      </c>
      <c r="N12" s="36"/>
    </row>
    <row r="13" spans="1:17" ht="42" x14ac:dyDescent="0.3">
      <c r="A13" s="84"/>
      <c r="B13" s="87"/>
      <c r="C13" s="19" t="s">
        <v>267</v>
      </c>
      <c r="D13" s="4" t="s">
        <v>263</v>
      </c>
      <c r="E13" s="4" t="s">
        <v>264</v>
      </c>
      <c r="F13" s="4" t="s">
        <v>265</v>
      </c>
      <c r="G13" s="4">
        <v>12022010123</v>
      </c>
      <c r="H13" s="4">
        <v>30</v>
      </c>
      <c r="I13" s="4"/>
      <c r="J13" s="4">
        <v>2022</v>
      </c>
      <c r="K13" s="22">
        <v>24863.040000000001</v>
      </c>
      <c r="L13" s="6" t="s">
        <v>20</v>
      </c>
      <c r="M13" s="47" t="s">
        <v>497</v>
      </c>
      <c r="N13" s="36"/>
    </row>
    <row r="14" spans="1:17" ht="42" x14ac:dyDescent="0.3">
      <c r="A14" s="84"/>
      <c r="B14" s="87"/>
      <c r="C14" s="19" t="s">
        <v>267</v>
      </c>
      <c r="D14" s="4" t="s">
        <v>263</v>
      </c>
      <c r="E14" s="4" t="s">
        <v>264</v>
      </c>
      <c r="F14" s="4" t="s">
        <v>265</v>
      </c>
      <c r="G14" s="4">
        <v>12022010121</v>
      </c>
      <c r="H14" s="4">
        <v>30</v>
      </c>
      <c r="I14" s="4"/>
      <c r="J14" s="4">
        <v>2022</v>
      </c>
      <c r="K14" s="22">
        <v>24863.040000000001</v>
      </c>
      <c r="L14" s="6" t="s">
        <v>20</v>
      </c>
      <c r="M14" s="47" t="s">
        <v>497</v>
      </c>
      <c r="N14" s="36"/>
    </row>
    <row r="15" spans="1:17" ht="42" x14ac:dyDescent="0.3">
      <c r="A15" s="84"/>
      <c r="B15" s="87"/>
      <c r="C15" s="19" t="s">
        <v>267</v>
      </c>
      <c r="D15" s="4" t="s">
        <v>263</v>
      </c>
      <c r="E15" s="4" t="s">
        <v>264</v>
      </c>
      <c r="F15" s="4" t="s">
        <v>265</v>
      </c>
      <c r="G15" s="4">
        <v>12022010125</v>
      </c>
      <c r="H15" s="4">
        <v>30</v>
      </c>
      <c r="I15" s="4"/>
      <c r="J15" s="4">
        <v>2022</v>
      </c>
      <c r="K15" s="22">
        <v>24863.040000000001</v>
      </c>
      <c r="L15" s="6" t="s">
        <v>20</v>
      </c>
      <c r="M15" s="47" t="s">
        <v>497</v>
      </c>
      <c r="N15" s="36"/>
    </row>
    <row r="16" spans="1:17" ht="42" x14ac:dyDescent="0.3">
      <c r="A16" s="84"/>
      <c r="B16" s="87"/>
      <c r="C16" s="19" t="s">
        <v>267</v>
      </c>
      <c r="D16" s="4" t="s">
        <v>263</v>
      </c>
      <c r="E16" s="4" t="s">
        <v>264</v>
      </c>
      <c r="F16" s="4" t="s">
        <v>265</v>
      </c>
      <c r="G16" s="4">
        <v>12022010126</v>
      </c>
      <c r="H16" s="4">
        <v>30</v>
      </c>
      <c r="I16" s="4"/>
      <c r="J16" s="4">
        <v>2022</v>
      </c>
      <c r="K16" s="22">
        <v>24863.040000000001</v>
      </c>
      <c r="L16" s="6" t="s">
        <v>20</v>
      </c>
      <c r="M16" s="47" t="s">
        <v>497</v>
      </c>
      <c r="N16" s="36"/>
    </row>
    <row r="17" spans="1:14" ht="42" x14ac:dyDescent="0.3">
      <c r="A17" s="84"/>
      <c r="B17" s="87"/>
      <c r="C17" s="19" t="s">
        <v>267</v>
      </c>
      <c r="D17" s="4" t="s">
        <v>263</v>
      </c>
      <c r="E17" s="4" t="s">
        <v>264</v>
      </c>
      <c r="F17" s="4" t="s">
        <v>265</v>
      </c>
      <c r="G17" s="4">
        <v>12022010103</v>
      </c>
      <c r="H17" s="4">
        <v>30</v>
      </c>
      <c r="I17" s="4"/>
      <c r="J17" s="4">
        <v>2022</v>
      </c>
      <c r="K17" s="22">
        <v>24863.040000000001</v>
      </c>
      <c r="L17" s="6" t="s">
        <v>20</v>
      </c>
      <c r="M17" s="47" t="s">
        <v>497</v>
      </c>
      <c r="N17" s="36"/>
    </row>
    <row r="18" spans="1:14" ht="42" x14ac:dyDescent="0.3">
      <c r="A18" s="84"/>
      <c r="B18" s="87"/>
      <c r="C18" s="19" t="s">
        <v>267</v>
      </c>
      <c r="D18" s="4" t="s">
        <v>263</v>
      </c>
      <c r="E18" s="4" t="s">
        <v>264</v>
      </c>
      <c r="F18" s="4" t="s">
        <v>265</v>
      </c>
      <c r="G18" s="4">
        <v>12022010104</v>
      </c>
      <c r="H18" s="4">
        <v>30</v>
      </c>
      <c r="I18" s="4"/>
      <c r="J18" s="4">
        <v>2022</v>
      </c>
      <c r="K18" s="22">
        <v>24863.040000000001</v>
      </c>
      <c r="L18" s="6" t="s">
        <v>20</v>
      </c>
      <c r="M18" s="47" t="s">
        <v>497</v>
      </c>
      <c r="N18" s="36"/>
    </row>
    <row r="19" spans="1:14" ht="42" x14ac:dyDescent="0.3">
      <c r="A19" s="84"/>
      <c r="B19" s="87"/>
      <c r="C19" s="19" t="s">
        <v>267</v>
      </c>
      <c r="D19" s="4" t="s">
        <v>263</v>
      </c>
      <c r="E19" s="4" t="s">
        <v>264</v>
      </c>
      <c r="F19" s="4" t="s">
        <v>265</v>
      </c>
      <c r="G19" s="4">
        <v>12022010105</v>
      </c>
      <c r="H19" s="4">
        <v>30</v>
      </c>
      <c r="I19" s="4"/>
      <c r="J19" s="4">
        <v>2022</v>
      </c>
      <c r="K19" s="22">
        <v>24863.040000000001</v>
      </c>
      <c r="L19" s="6" t="s">
        <v>20</v>
      </c>
      <c r="M19" s="47" t="s">
        <v>497</v>
      </c>
      <c r="N19" s="36"/>
    </row>
    <row r="20" spans="1:14" ht="42" x14ac:dyDescent="0.3">
      <c r="A20" s="84"/>
      <c r="B20" s="87"/>
      <c r="C20" s="19" t="s">
        <v>267</v>
      </c>
      <c r="D20" s="4" t="s">
        <v>263</v>
      </c>
      <c r="E20" s="4" t="s">
        <v>264</v>
      </c>
      <c r="F20" s="4" t="s">
        <v>265</v>
      </c>
      <c r="G20" s="4">
        <v>12022010106</v>
      </c>
      <c r="H20" s="4">
        <v>30</v>
      </c>
      <c r="I20" s="4"/>
      <c r="J20" s="4">
        <v>2022</v>
      </c>
      <c r="K20" s="22">
        <v>24863.040000000001</v>
      </c>
      <c r="L20" s="6" t="s">
        <v>20</v>
      </c>
      <c r="M20" s="47" t="s">
        <v>497</v>
      </c>
      <c r="N20" s="36"/>
    </row>
    <row r="21" spans="1:14" ht="42" x14ac:dyDescent="0.3">
      <c r="A21" s="84"/>
      <c r="B21" s="87"/>
      <c r="C21" s="19" t="s">
        <v>267</v>
      </c>
      <c r="D21" s="4" t="s">
        <v>263</v>
      </c>
      <c r="E21" s="4" t="s">
        <v>264</v>
      </c>
      <c r="F21" s="4" t="s">
        <v>265</v>
      </c>
      <c r="G21" s="4">
        <v>12022010107</v>
      </c>
      <c r="H21" s="4">
        <v>30</v>
      </c>
      <c r="I21" s="4"/>
      <c r="J21" s="4">
        <v>2022</v>
      </c>
      <c r="K21" s="22">
        <v>24863.040000000001</v>
      </c>
      <c r="L21" s="6" t="s">
        <v>20</v>
      </c>
      <c r="M21" s="47" t="s">
        <v>497</v>
      </c>
      <c r="N21" s="36"/>
    </row>
    <row r="22" spans="1:14" ht="42" x14ac:dyDescent="0.3">
      <c r="A22" s="84"/>
      <c r="B22" s="87"/>
      <c r="C22" s="19" t="s">
        <v>267</v>
      </c>
      <c r="D22" s="4" t="s">
        <v>263</v>
      </c>
      <c r="E22" s="4" t="s">
        <v>264</v>
      </c>
      <c r="F22" s="4" t="s">
        <v>265</v>
      </c>
      <c r="G22" s="4">
        <v>12022010108</v>
      </c>
      <c r="H22" s="4">
        <v>30</v>
      </c>
      <c r="I22" s="4"/>
      <c r="J22" s="4">
        <v>2022</v>
      </c>
      <c r="K22" s="22">
        <v>24863.040000000001</v>
      </c>
      <c r="L22" s="6" t="s">
        <v>20</v>
      </c>
      <c r="M22" s="47" t="s">
        <v>497</v>
      </c>
      <c r="N22" s="36"/>
    </row>
    <row r="23" spans="1:14" ht="42" x14ac:dyDescent="0.3">
      <c r="A23" s="84"/>
      <c r="B23" s="87"/>
      <c r="C23" s="19" t="s">
        <v>267</v>
      </c>
      <c r="D23" s="4" t="s">
        <v>263</v>
      </c>
      <c r="E23" s="4" t="s">
        <v>264</v>
      </c>
      <c r="F23" s="4" t="s">
        <v>265</v>
      </c>
      <c r="G23" s="4">
        <v>12022010109</v>
      </c>
      <c r="H23" s="4">
        <v>30</v>
      </c>
      <c r="I23" s="4"/>
      <c r="J23" s="4">
        <v>2022</v>
      </c>
      <c r="K23" s="22">
        <v>24863.040000000001</v>
      </c>
      <c r="L23" s="6" t="s">
        <v>20</v>
      </c>
      <c r="M23" s="47" t="s">
        <v>497</v>
      </c>
      <c r="N23" s="36"/>
    </row>
    <row r="24" spans="1:14" ht="42" x14ac:dyDescent="0.3">
      <c r="A24" s="84"/>
      <c r="B24" s="87"/>
      <c r="C24" s="19" t="s">
        <v>267</v>
      </c>
      <c r="D24" s="4" t="s">
        <v>263</v>
      </c>
      <c r="E24" s="4" t="s">
        <v>264</v>
      </c>
      <c r="F24" s="4" t="s">
        <v>265</v>
      </c>
      <c r="G24" s="4">
        <v>12022010114</v>
      </c>
      <c r="H24" s="4">
        <v>30</v>
      </c>
      <c r="I24" s="4"/>
      <c r="J24" s="4">
        <v>2022</v>
      </c>
      <c r="K24" s="22">
        <v>24863.040000000001</v>
      </c>
      <c r="L24" s="6" t="s">
        <v>20</v>
      </c>
      <c r="M24" s="47" t="s">
        <v>497</v>
      </c>
      <c r="N24" s="36"/>
    </row>
    <row r="25" spans="1:14" ht="42" x14ac:dyDescent="0.3">
      <c r="A25" s="84"/>
      <c r="B25" s="87"/>
      <c r="C25" s="19" t="s">
        <v>267</v>
      </c>
      <c r="D25" s="4" t="s">
        <v>263</v>
      </c>
      <c r="E25" s="4" t="s">
        <v>264</v>
      </c>
      <c r="F25" s="4" t="s">
        <v>265</v>
      </c>
      <c r="G25" s="4">
        <v>12022010115</v>
      </c>
      <c r="H25" s="4">
        <v>30</v>
      </c>
      <c r="I25" s="4"/>
      <c r="J25" s="4">
        <v>2022</v>
      </c>
      <c r="K25" s="22">
        <v>24863.040000000001</v>
      </c>
      <c r="L25" s="6" t="s">
        <v>20</v>
      </c>
      <c r="M25" s="47" t="s">
        <v>497</v>
      </c>
      <c r="N25" s="36"/>
    </row>
    <row r="26" spans="1:14" ht="42" x14ac:dyDescent="0.3">
      <c r="A26" s="84"/>
      <c r="B26" s="87"/>
      <c r="C26" s="19" t="s">
        <v>267</v>
      </c>
      <c r="D26" s="4" t="s">
        <v>263</v>
      </c>
      <c r="E26" s="4" t="s">
        <v>264</v>
      </c>
      <c r="F26" s="4" t="s">
        <v>265</v>
      </c>
      <c r="G26" s="4">
        <v>12022010110</v>
      </c>
      <c r="H26" s="4">
        <v>30</v>
      </c>
      <c r="I26" s="4"/>
      <c r="J26" s="4">
        <v>2022</v>
      </c>
      <c r="K26" s="22">
        <v>24863.040000000001</v>
      </c>
      <c r="L26" s="6" t="s">
        <v>20</v>
      </c>
      <c r="M26" s="47" t="s">
        <v>497</v>
      </c>
      <c r="N26" s="36"/>
    </row>
    <row r="27" spans="1:14" ht="42" x14ac:dyDescent="0.3">
      <c r="A27" s="84"/>
      <c r="B27" s="87"/>
      <c r="C27" s="19" t="s">
        <v>267</v>
      </c>
      <c r="D27" s="4" t="s">
        <v>263</v>
      </c>
      <c r="E27" s="4" t="s">
        <v>264</v>
      </c>
      <c r="F27" s="4" t="s">
        <v>265</v>
      </c>
      <c r="G27" s="4">
        <v>12022010111</v>
      </c>
      <c r="H27" s="4">
        <v>30</v>
      </c>
      <c r="I27" s="4"/>
      <c r="J27" s="4">
        <v>2022</v>
      </c>
      <c r="K27" s="22">
        <v>24863.040000000001</v>
      </c>
      <c r="L27" s="6" t="s">
        <v>20</v>
      </c>
      <c r="M27" s="47" t="s">
        <v>497</v>
      </c>
      <c r="N27" s="36"/>
    </row>
    <row r="28" spans="1:14" ht="42" x14ac:dyDescent="0.3">
      <c r="A28" s="84"/>
      <c r="B28" s="87"/>
      <c r="C28" s="19" t="s">
        <v>267</v>
      </c>
      <c r="D28" s="4" t="s">
        <v>263</v>
      </c>
      <c r="E28" s="4" t="s">
        <v>264</v>
      </c>
      <c r="F28" s="4" t="s">
        <v>265</v>
      </c>
      <c r="G28" s="4">
        <v>12022010112</v>
      </c>
      <c r="H28" s="4">
        <v>30</v>
      </c>
      <c r="I28" s="4"/>
      <c r="J28" s="4">
        <v>2022</v>
      </c>
      <c r="K28" s="22">
        <v>24863.040000000001</v>
      </c>
      <c r="L28" s="6" t="s">
        <v>20</v>
      </c>
      <c r="M28" s="47" t="s">
        <v>497</v>
      </c>
      <c r="N28" s="36"/>
    </row>
    <row r="29" spans="1:14" ht="42" x14ac:dyDescent="0.3">
      <c r="A29" s="84"/>
      <c r="B29" s="87"/>
      <c r="C29" s="19" t="s">
        <v>267</v>
      </c>
      <c r="D29" s="4" t="s">
        <v>263</v>
      </c>
      <c r="E29" s="4" t="s">
        <v>264</v>
      </c>
      <c r="F29" s="4" t="s">
        <v>265</v>
      </c>
      <c r="G29" s="4">
        <v>12022010113</v>
      </c>
      <c r="H29" s="4">
        <v>30</v>
      </c>
      <c r="I29" s="4"/>
      <c r="J29" s="4">
        <v>2022</v>
      </c>
      <c r="K29" s="22">
        <v>24863.040000000001</v>
      </c>
      <c r="L29" s="6" t="s">
        <v>20</v>
      </c>
      <c r="M29" s="47" t="s">
        <v>497</v>
      </c>
      <c r="N29" s="36"/>
    </row>
    <row r="30" spans="1:14" ht="42" x14ac:dyDescent="0.3">
      <c r="A30" s="84"/>
      <c r="B30" s="88"/>
      <c r="C30" s="19" t="s">
        <v>267</v>
      </c>
      <c r="D30" s="4" t="s">
        <v>263</v>
      </c>
      <c r="E30" s="4" t="s">
        <v>264</v>
      </c>
      <c r="F30" s="4" t="s">
        <v>265</v>
      </c>
      <c r="G30" s="4">
        <v>12022010116</v>
      </c>
      <c r="H30" s="4">
        <v>30</v>
      </c>
      <c r="I30" s="4"/>
      <c r="J30" s="4">
        <v>2022</v>
      </c>
      <c r="K30" s="22">
        <v>24863.040000000001</v>
      </c>
      <c r="L30" s="6" t="s">
        <v>20</v>
      </c>
      <c r="M30" s="47" t="s">
        <v>497</v>
      </c>
      <c r="N30" s="36"/>
    </row>
    <row r="31" spans="1:14" ht="42" x14ac:dyDescent="0.3">
      <c r="A31" s="84"/>
      <c r="B31" s="88"/>
      <c r="C31" s="43" t="s">
        <v>267</v>
      </c>
      <c r="D31" s="44" t="s">
        <v>263</v>
      </c>
      <c r="E31" s="44" t="s">
        <v>264</v>
      </c>
      <c r="F31" s="44" t="s">
        <v>265</v>
      </c>
      <c r="G31" s="44">
        <v>12022010117</v>
      </c>
      <c r="H31" s="44">
        <v>30</v>
      </c>
      <c r="I31" s="44"/>
      <c r="J31" s="44">
        <v>2022</v>
      </c>
      <c r="K31" s="45">
        <v>24863.040000000001</v>
      </c>
      <c r="L31" s="43" t="s">
        <v>20</v>
      </c>
      <c r="M31" s="47" t="s">
        <v>497</v>
      </c>
      <c r="N31" s="36"/>
    </row>
    <row r="32" spans="1:14" ht="42" x14ac:dyDescent="0.3">
      <c r="A32" s="80"/>
      <c r="B32" s="89"/>
      <c r="C32" s="43" t="s">
        <v>267</v>
      </c>
      <c r="D32" s="44" t="s">
        <v>263</v>
      </c>
      <c r="E32" s="44" t="s">
        <v>264</v>
      </c>
      <c r="F32" s="44" t="s">
        <v>265</v>
      </c>
      <c r="G32" s="44">
        <v>12022010118</v>
      </c>
      <c r="H32" s="44">
        <v>30</v>
      </c>
      <c r="I32" s="44"/>
      <c r="J32" s="44">
        <v>2022</v>
      </c>
      <c r="K32" s="45">
        <v>24863.040000000001</v>
      </c>
      <c r="L32" s="43" t="s">
        <v>20</v>
      </c>
      <c r="M32" s="47" t="s">
        <v>497</v>
      </c>
      <c r="N32" s="36"/>
    </row>
    <row r="33" spans="1:14" ht="40.799999999999997" x14ac:dyDescent="0.3">
      <c r="A33" s="79">
        <v>3</v>
      </c>
      <c r="B33" s="81" t="s">
        <v>269</v>
      </c>
      <c r="C33" s="39" t="s">
        <v>270</v>
      </c>
      <c r="D33" s="39" t="s">
        <v>271</v>
      </c>
      <c r="E33" s="39" t="s">
        <v>77</v>
      </c>
      <c r="F33" s="39" t="s">
        <v>17</v>
      </c>
      <c r="G33" s="39" t="s">
        <v>272</v>
      </c>
      <c r="H33" s="39">
        <v>300.2</v>
      </c>
      <c r="I33" s="39">
        <v>1320</v>
      </c>
      <c r="J33" s="39">
        <v>1972</v>
      </c>
      <c r="K33" s="42">
        <f>I33*246</f>
        <v>324720</v>
      </c>
      <c r="L33" s="38" t="s">
        <v>20</v>
      </c>
      <c r="M33" s="5" t="s">
        <v>273</v>
      </c>
      <c r="N33" s="36"/>
    </row>
    <row r="34" spans="1:14" ht="30.6" x14ac:dyDescent="0.3">
      <c r="A34" s="84"/>
      <c r="B34" s="82"/>
      <c r="C34" s="5" t="s">
        <v>503</v>
      </c>
      <c r="D34" s="4" t="s">
        <v>274</v>
      </c>
      <c r="E34" s="5" t="s">
        <v>77</v>
      </c>
      <c r="F34" s="5" t="s">
        <v>17</v>
      </c>
      <c r="G34" s="7" t="s">
        <v>275</v>
      </c>
      <c r="H34" s="10">
        <v>290.08</v>
      </c>
      <c r="I34" s="10">
        <v>1044</v>
      </c>
      <c r="J34" s="5" t="s">
        <v>276</v>
      </c>
      <c r="K34" s="22">
        <f t="shared" ref="K34:K35" si="0">I34*246</f>
        <v>256824</v>
      </c>
      <c r="L34" s="6" t="s">
        <v>20</v>
      </c>
      <c r="M34" s="5"/>
      <c r="N34" s="36"/>
    </row>
    <row r="35" spans="1:14" ht="40.799999999999997" x14ac:dyDescent="0.3">
      <c r="A35" s="84"/>
      <c r="B35" s="82"/>
      <c r="C35" s="4" t="s">
        <v>277</v>
      </c>
      <c r="D35" s="4" t="s">
        <v>278</v>
      </c>
      <c r="E35" s="5" t="s">
        <v>77</v>
      </c>
      <c r="F35" s="4" t="s">
        <v>17</v>
      </c>
      <c r="G35" s="4" t="s">
        <v>279</v>
      </c>
      <c r="H35" s="4">
        <v>418.9</v>
      </c>
      <c r="I35" s="4">
        <v>1891</v>
      </c>
      <c r="J35" s="4">
        <v>1988</v>
      </c>
      <c r="K35" s="22">
        <f t="shared" si="0"/>
        <v>465186</v>
      </c>
      <c r="L35" s="6" t="s">
        <v>20</v>
      </c>
      <c r="M35" s="4" t="s">
        <v>273</v>
      </c>
      <c r="N35" s="36"/>
    </row>
    <row r="36" spans="1:14" ht="30.6" x14ac:dyDescent="0.3">
      <c r="A36" s="84"/>
      <c r="B36" s="82"/>
      <c r="C36" s="4" t="s">
        <v>280</v>
      </c>
      <c r="D36" s="4" t="s">
        <v>281</v>
      </c>
      <c r="E36" s="4" t="s">
        <v>100</v>
      </c>
      <c r="F36" s="4" t="s">
        <v>17</v>
      </c>
      <c r="G36" s="4" t="s">
        <v>282</v>
      </c>
      <c r="H36" s="4">
        <v>325.06</v>
      </c>
      <c r="I36" s="4">
        <v>1714</v>
      </c>
      <c r="J36" s="4" t="s">
        <v>283</v>
      </c>
      <c r="K36" s="23">
        <f>I36*279</f>
        <v>478206</v>
      </c>
      <c r="L36" s="6" t="s">
        <v>20</v>
      </c>
      <c r="M36" s="4" t="s">
        <v>284</v>
      </c>
      <c r="N36" s="36"/>
    </row>
    <row r="37" spans="1:14" ht="30.6" x14ac:dyDescent="0.3">
      <c r="A37" s="84"/>
      <c r="B37" s="82"/>
      <c r="C37" s="4" t="s">
        <v>285</v>
      </c>
      <c r="D37" s="4" t="s">
        <v>286</v>
      </c>
      <c r="E37" s="4" t="s">
        <v>25</v>
      </c>
      <c r="F37" s="4" t="s">
        <v>17</v>
      </c>
      <c r="G37" s="4" t="s">
        <v>287</v>
      </c>
      <c r="H37" s="4">
        <v>334.64</v>
      </c>
      <c r="I37" s="4">
        <v>320</v>
      </c>
      <c r="J37" s="4">
        <v>1970</v>
      </c>
      <c r="K37" s="23">
        <f>I37*258</f>
        <v>82560</v>
      </c>
      <c r="L37" s="6" t="s">
        <v>20</v>
      </c>
      <c r="M37" s="4"/>
      <c r="N37" s="36"/>
    </row>
    <row r="38" spans="1:14" ht="30.6" x14ac:dyDescent="0.3">
      <c r="A38" s="84"/>
      <c r="B38" s="82"/>
      <c r="C38" s="4" t="s">
        <v>288</v>
      </c>
      <c r="D38" s="4" t="s">
        <v>289</v>
      </c>
      <c r="E38" s="4" t="s">
        <v>25</v>
      </c>
      <c r="F38" s="4" t="s">
        <v>17</v>
      </c>
      <c r="G38" s="4" t="s">
        <v>290</v>
      </c>
      <c r="H38" s="4">
        <v>455.4</v>
      </c>
      <c r="I38" s="4">
        <v>1442</v>
      </c>
      <c r="J38" s="4">
        <v>1987</v>
      </c>
      <c r="K38" s="23">
        <f>I38*251</f>
        <v>361942</v>
      </c>
      <c r="L38" s="6" t="s">
        <v>20</v>
      </c>
      <c r="M38" s="4"/>
      <c r="N38" s="36"/>
    </row>
    <row r="39" spans="1:14" ht="30.6" x14ac:dyDescent="0.3">
      <c r="A39" s="84"/>
      <c r="B39" s="82"/>
      <c r="C39" s="5" t="s">
        <v>277</v>
      </c>
      <c r="D39" s="4" t="s">
        <v>291</v>
      </c>
      <c r="E39" s="5" t="s">
        <v>77</v>
      </c>
      <c r="F39" s="5" t="s">
        <v>17</v>
      </c>
      <c r="G39" s="5" t="s">
        <v>292</v>
      </c>
      <c r="H39" s="5">
        <v>270.86</v>
      </c>
      <c r="I39" s="5">
        <v>1220</v>
      </c>
      <c r="J39" s="5">
        <v>1972</v>
      </c>
      <c r="K39" s="22">
        <f>I39*246</f>
        <v>300120</v>
      </c>
      <c r="L39" s="6" t="s">
        <v>20</v>
      </c>
      <c r="M39" s="5"/>
      <c r="N39" s="36"/>
    </row>
    <row r="40" spans="1:14" ht="40.799999999999997" x14ac:dyDescent="0.3">
      <c r="A40" s="80"/>
      <c r="B40" s="83"/>
      <c r="C40" s="8" t="s">
        <v>285</v>
      </c>
      <c r="D40" s="8" t="s">
        <v>293</v>
      </c>
      <c r="E40" s="4" t="s">
        <v>25</v>
      </c>
      <c r="F40" s="4" t="s">
        <v>17</v>
      </c>
      <c r="G40" s="4" t="s">
        <v>294</v>
      </c>
      <c r="H40" s="4">
        <v>871.76</v>
      </c>
      <c r="I40" s="4">
        <v>3831</v>
      </c>
      <c r="J40" s="4">
        <v>1962</v>
      </c>
      <c r="K40" s="23">
        <f>I40*226</f>
        <v>865806</v>
      </c>
      <c r="L40" s="6" t="s">
        <v>20</v>
      </c>
      <c r="M40" s="4" t="s">
        <v>273</v>
      </c>
      <c r="N40" s="36"/>
    </row>
    <row r="41" spans="1:14" ht="30.6" x14ac:dyDescent="0.3">
      <c r="A41" s="79">
        <v>4</v>
      </c>
      <c r="B41" s="85" t="s">
        <v>502</v>
      </c>
      <c r="C41" s="4" t="s">
        <v>295</v>
      </c>
      <c r="D41" s="4" t="s">
        <v>296</v>
      </c>
      <c r="E41" s="5" t="s">
        <v>77</v>
      </c>
      <c r="F41" s="5" t="s">
        <v>17</v>
      </c>
      <c r="G41" s="5" t="s">
        <v>297</v>
      </c>
      <c r="H41" s="5">
        <v>2762.13</v>
      </c>
      <c r="I41" s="5">
        <v>12683</v>
      </c>
      <c r="J41" s="5">
        <v>1989</v>
      </c>
      <c r="K41" s="22">
        <f>I41*196</f>
        <v>2485868</v>
      </c>
      <c r="L41" s="6" t="s">
        <v>20</v>
      </c>
      <c r="M41" s="5" t="s">
        <v>298</v>
      </c>
      <c r="N41" s="36"/>
    </row>
    <row r="42" spans="1:14" ht="30.6" x14ac:dyDescent="0.3">
      <c r="A42" s="84"/>
      <c r="B42" s="87"/>
      <c r="C42" s="5" t="s">
        <v>299</v>
      </c>
      <c r="D42" s="5" t="s">
        <v>300</v>
      </c>
      <c r="E42" s="4" t="s">
        <v>25</v>
      </c>
      <c r="F42" s="5" t="s">
        <v>17</v>
      </c>
      <c r="G42" s="5" t="s">
        <v>301</v>
      </c>
      <c r="H42" s="5">
        <v>548.41</v>
      </c>
      <c r="I42" s="5">
        <v>2956</v>
      </c>
      <c r="J42" s="5">
        <v>1968</v>
      </c>
      <c r="K42" s="23">
        <f>I42*226</f>
        <v>668056</v>
      </c>
      <c r="L42" s="6" t="s">
        <v>20</v>
      </c>
      <c r="M42" s="5" t="s">
        <v>85</v>
      </c>
      <c r="N42" s="36"/>
    </row>
    <row r="43" spans="1:14" ht="30.6" x14ac:dyDescent="0.3">
      <c r="A43" s="84"/>
      <c r="B43" s="87"/>
      <c r="C43" s="5" t="s">
        <v>302</v>
      </c>
      <c r="D43" s="4" t="s">
        <v>300</v>
      </c>
      <c r="E43" s="4" t="s">
        <v>303</v>
      </c>
      <c r="F43" s="5" t="s">
        <v>17</v>
      </c>
      <c r="G43" s="7" t="s">
        <v>304</v>
      </c>
      <c r="H43" s="11">
        <v>38.450000000000003</v>
      </c>
      <c r="I43" s="10">
        <v>138</v>
      </c>
      <c r="J43" s="5">
        <v>1968</v>
      </c>
      <c r="K43" s="22">
        <f>I43*179</f>
        <v>24702</v>
      </c>
      <c r="L43" s="6" t="s">
        <v>20</v>
      </c>
      <c r="M43" s="5" t="s">
        <v>85</v>
      </c>
      <c r="N43" s="36"/>
    </row>
    <row r="44" spans="1:14" ht="30.6" x14ac:dyDescent="0.3">
      <c r="A44" s="84"/>
      <c r="B44" s="87"/>
      <c r="C44" s="5" t="s">
        <v>305</v>
      </c>
      <c r="D44" s="4" t="s">
        <v>300</v>
      </c>
      <c r="E44" s="4" t="s">
        <v>303</v>
      </c>
      <c r="F44" s="5" t="s">
        <v>17</v>
      </c>
      <c r="G44" s="5" t="s">
        <v>306</v>
      </c>
      <c r="H44" s="5">
        <v>23.87</v>
      </c>
      <c r="I44" s="5">
        <v>53</v>
      </c>
      <c r="J44" s="5">
        <v>1989</v>
      </c>
      <c r="K44" s="23">
        <f>I44*191</f>
        <v>10123</v>
      </c>
      <c r="L44" s="6" t="s">
        <v>20</v>
      </c>
      <c r="M44" s="5" t="s">
        <v>85</v>
      </c>
      <c r="N44" s="36"/>
    </row>
    <row r="45" spans="1:14" ht="30.6" x14ac:dyDescent="0.3">
      <c r="A45" s="80"/>
      <c r="B45" s="86"/>
      <c r="C45" s="5" t="s">
        <v>307</v>
      </c>
      <c r="D45" s="4" t="s">
        <v>300</v>
      </c>
      <c r="E45" s="4" t="s">
        <v>303</v>
      </c>
      <c r="F45" s="5"/>
      <c r="G45" s="5" t="s">
        <v>308</v>
      </c>
      <c r="H45" s="5"/>
      <c r="I45" s="5"/>
      <c r="J45" s="5">
        <v>1968</v>
      </c>
      <c r="K45" s="22">
        <v>21000</v>
      </c>
      <c r="L45" s="6" t="s">
        <v>20</v>
      </c>
      <c r="M45" s="5" t="s">
        <v>85</v>
      </c>
      <c r="N45" s="36"/>
    </row>
    <row r="46" spans="1:14" ht="51" x14ac:dyDescent="0.3">
      <c r="A46" s="79">
        <v>5</v>
      </c>
      <c r="B46" s="81" t="s">
        <v>309</v>
      </c>
      <c r="C46" s="5" t="s">
        <v>295</v>
      </c>
      <c r="D46" s="5" t="s">
        <v>310</v>
      </c>
      <c r="E46" s="5" t="s">
        <v>77</v>
      </c>
      <c r="F46" s="5" t="s">
        <v>311</v>
      </c>
      <c r="G46" s="5" t="s">
        <v>312</v>
      </c>
      <c r="H46" s="5">
        <v>297.18</v>
      </c>
      <c r="I46" s="5">
        <v>1398</v>
      </c>
      <c r="J46" s="5">
        <v>1973</v>
      </c>
      <c r="K46" s="22">
        <f>I46*246</f>
        <v>343908</v>
      </c>
      <c r="L46" s="6" t="s">
        <v>20</v>
      </c>
      <c r="M46" s="5" t="s">
        <v>38</v>
      </c>
      <c r="N46" s="36"/>
    </row>
    <row r="47" spans="1:14" ht="30.6" x14ac:dyDescent="0.3">
      <c r="A47" s="84"/>
      <c r="B47" s="82"/>
      <c r="C47" s="5" t="s">
        <v>313</v>
      </c>
      <c r="D47" s="4" t="s">
        <v>314</v>
      </c>
      <c r="E47" s="4" t="s">
        <v>315</v>
      </c>
      <c r="F47" s="5" t="s">
        <v>17</v>
      </c>
      <c r="G47" s="7" t="s">
        <v>316</v>
      </c>
      <c r="H47" s="5">
        <v>40.19</v>
      </c>
      <c r="I47" s="10">
        <f>H47*3</f>
        <v>120.57</v>
      </c>
      <c r="J47" s="5">
        <v>1957</v>
      </c>
      <c r="K47" s="22">
        <f>I47*328</f>
        <v>39546.959999999999</v>
      </c>
      <c r="L47" s="6" t="s">
        <v>20</v>
      </c>
      <c r="M47" s="5" t="s">
        <v>85</v>
      </c>
      <c r="N47" s="36"/>
    </row>
    <row r="48" spans="1:14" ht="51" x14ac:dyDescent="0.3">
      <c r="A48" s="84"/>
      <c r="B48" s="82"/>
      <c r="C48" s="5" t="s">
        <v>317</v>
      </c>
      <c r="D48" s="4" t="s">
        <v>318</v>
      </c>
      <c r="E48" s="5" t="s">
        <v>77</v>
      </c>
      <c r="F48" s="5" t="s">
        <v>17</v>
      </c>
      <c r="G48" s="5" t="s">
        <v>319</v>
      </c>
      <c r="H48" s="5">
        <v>510.75</v>
      </c>
      <c r="I48" s="5">
        <v>2327</v>
      </c>
      <c r="J48" s="5" t="s">
        <v>320</v>
      </c>
      <c r="K48" s="22">
        <f>I48*246</f>
        <v>572442</v>
      </c>
      <c r="L48" s="6" t="s">
        <v>20</v>
      </c>
      <c r="M48" s="5" t="s">
        <v>38</v>
      </c>
      <c r="N48" s="36"/>
    </row>
    <row r="49" spans="1:14" ht="30.6" x14ac:dyDescent="0.3">
      <c r="A49" s="84"/>
      <c r="B49" s="82"/>
      <c r="C49" s="5" t="s">
        <v>321</v>
      </c>
      <c r="D49" s="4" t="s">
        <v>322</v>
      </c>
      <c r="E49" s="4" t="s">
        <v>100</v>
      </c>
      <c r="F49" s="5" t="s">
        <v>17</v>
      </c>
      <c r="G49" s="5" t="s">
        <v>323</v>
      </c>
      <c r="H49" s="5">
        <v>663.89</v>
      </c>
      <c r="I49" s="5">
        <v>4521</v>
      </c>
      <c r="J49" s="5">
        <v>1968</v>
      </c>
      <c r="K49" s="22">
        <f>I49*287</f>
        <v>1297527</v>
      </c>
      <c r="L49" s="6" t="s">
        <v>20</v>
      </c>
      <c r="M49" s="5" t="s">
        <v>85</v>
      </c>
      <c r="N49" s="36"/>
    </row>
    <row r="50" spans="1:14" ht="30.6" x14ac:dyDescent="0.3">
      <c r="A50" s="84"/>
      <c r="B50" s="82"/>
      <c r="C50" s="4" t="s">
        <v>324</v>
      </c>
      <c r="D50" s="4" t="s">
        <v>325</v>
      </c>
      <c r="E50" s="4" t="s">
        <v>25</v>
      </c>
      <c r="F50" s="4" t="s">
        <v>17</v>
      </c>
      <c r="G50" s="4" t="s">
        <v>326</v>
      </c>
      <c r="H50" s="4">
        <v>168.3</v>
      </c>
      <c r="I50" s="4">
        <v>723</v>
      </c>
      <c r="J50" s="4" t="s">
        <v>327</v>
      </c>
      <c r="K50" s="23">
        <f>I50*256</f>
        <v>185088</v>
      </c>
      <c r="L50" s="6" t="s">
        <v>20</v>
      </c>
      <c r="M50" s="4" t="s">
        <v>85</v>
      </c>
      <c r="N50" s="36"/>
    </row>
    <row r="51" spans="1:14" ht="30.6" x14ac:dyDescent="0.3">
      <c r="A51" s="84"/>
      <c r="B51" s="82"/>
      <c r="C51" s="4" t="s">
        <v>328</v>
      </c>
      <c r="D51" s="4" t="s">
        <v>329</v>
      </c>
      <c r="E51" s="5" t="s">
        <v>77</v>
      </c>
      <c r="F51" s="4" t="s">
        <v>17</v>
      </c>
      <c r="G51" s="4" t="s">
        <v>330</v>
      </c>
      <c r="H51" s="4">
        <v>511.67</v>
      </c>
      <c r="I51" s="4">
        <v>2183</v>
      </c>
      <c r="J51" s="4">
        <v>1972</v>
      </c>
      <c r="K51" s="22">
        <f>I51*246</f>
        <v>537018</v>
      </c>
      <c r="L51" s="6" t="s">
        <v>20</v>
      </c>
      <c r="M51" s="4" t="s">
        <v>85</v>
      </c>
      <c r="N51" s="36"/>
    </row>
    <row r="52" spans="1:14" ht="30.6" x14ac:dyDescent="0.3">
      <c r="A52" s="84"/>
      <c r="B52" s="82"/>
      <c r="C52" s="4" t="s">
        <v>58</v>
      </c>
      <c r="D52" s="4" t="s">
        <v>331</v>
      </c>
      <c r="E52" s="5" t="s">
        <v>130</v>
      </c>
      <c r="F52" s="4" t="s">
        <v>17</v>
      </c>
      <c r="G52" s="4" t="s">
        <v>332</v>
      </c>
      <c r="H52" s="4">
        <v>15.73</v>
      </c>
      <c r="I52" s="4">
        <f>H52*3</f>
        <v>47.19</v>
      </c>
      <c r="J52" s="4">
        <v>1959</v>
      </c>
      <c r="K52" s="23">
        <f>I52*234</f>
        <v>11042.46</v>
      </c>
      <c r="L52" s="6" t="s">
        <v>20</v>
      </c>
      <c r="M52" s="4" t="s">
        <v>85</v>
      </c>
      <c r="N52" s="36"/>
    </row>
    <row r="53" spans="1:14" ht="30.6" x14ac:dyDescent="0.3">
      <c r="A53" s="84"/>
      <c r="B53" s="82"/>
      <c r="C53" s="4" t="s">
        <v>333</v>
      </c>
      <c r="D53" s="4" t="s">
        <v>334</v>
      </c>
      <c r="E53" s="5" t="s">
        <v>77</v>
      </c>
      <c r="F53" s="4" t="s">
        <v>17</v>
      </c>
      <c r="G53" s="4" t="s">
        <v>335</v>
      </c>
      <c r="H53" s="4">
        <v>284.98</v>
      </c>
      <c r="I53" s="4">
        <v>850</v>
      </c>
      <c r="J53" s="4">
        <v>1992</v>
      </c>
      <c r="K53" s="23">
        <f>I53*265</f>
        <v>225250</v>
      </c>
      <c r="L53" s="6" t="s">
        <v>20</v>
      </c>
      <c r="M53" s="4" t="s">
        <v>85</v>
      </c>
      <c r="N53" s="36"/>
    </row>
    <row r="54" spans="1:14" ht="30.6" x14ac:dyDescent="0.3">
      <c r="A54" s="84"/>
      <c r="B54" s="82"/>
      <c r="C54" s="4" t="s">
        <v>336</v>
      </c>
      <c r="D54" s="4" t="s">
        <v>337</v>
      </c>
      <c r="E54" s="4" t="s">
        <v>16</v>
      </c>
      <c r="F54" s="4" t="s">
        <v>17</v>
      </c>
      <c r="G54" s="4" t="s">
        <v>338</v>
      </c>
      <c r="H54" s="4">
        <v>80.38</v>
      </c>
      <c r="I54" s="4">
        <f>H54*3</f>
        <v>241.14</v>
      </c>
      <c r="J54" s="4">
        <v>1992</v>
      </c>
      <c r="K54" s="23">
        <f>H54*1500</f>
        <v>120570</v>
      </c>
      <c r="L54" s="6" t="s">
        <v>20</v>
      </c>
      <c r="M54" s="4" t="s">
        <v>85</v>
      </c>
      <c r="N54" s="36"/>
    </row>
    <row r="55" spans="1:14" ht="30.6" x14ac:dyDescent="0.3">
      <c r="A55" s="84"/>
      <c r="B55" s="82"/>
      <c r="C55" s="4" t="s">
        <v>339</v>
      </c>
      <c r="D55" s="4" t="s">
        <v>340</v>
      </c>
      <c r="E55" s="4" t="s">
        <v>16</v>
      </c>
      <c r="F55" s="4" t="s">
        <v>17</v>
      </c>
      <c r="G55" s="4" t="s">
        <v>341</v>
      </c>
      <c r="H55" s="4">
        <v>75.010000000000005</v>
      </c>
      <c r="I55" s="4">
        <f>H55*3</f>
        <v>225.03000000000003</v>
      </c>
      <c r="J55" s="4">
        <v>1956</v>
      </c>
      <c r="K55" s="23">
        <f>H55*500</f>
        <v>37505</v>
      </c>
      <c r="L55" s="6" t="s">
        <v>20</v>
      </c>
      <c r="M55" s="4" t="s">
        <v>85</v>
      </c>
      <c r="N55" s="36"/>
    </row>
    <row r="56" spans="1:14" ht="30.6" x14ac:dyDescent="0.3">
      <c r="A56" s="84"/>
      <c r="B56" s="82"/>
      <c r="C56" s="4" t="s">
        <v>58</v>
      </c>
      <c r="D56" s="4" t="s">
        <v>331</v>
      </c>
      <c r="E56" s="5" t="s">
        <v>130</v>
      </c>
      <c r="F56" s="4" t="s">
        <v>17</v>
      </c>
      <c r="G56" s="4" t="s">
        <v>342</v>
      </c>
      <c r="H56" s="4">
        <v>15.78</v>
      </c>
      <c r="I56" s="4">
        <f>H56*3</f>
        <v>47.339999999999996</v>
      </c>
      <c r="J56" s="4">
        <v>1959</v>
      </c>
      <c r="K56" s="23">
        <f>I56*234</f>
        <v>11077.56</v>
      </c>
      <c r="L56" s="6" t="s">
        <v>20</v>
      </c>
      <c r="M56" s="4" t="s">
        <v>85</v>
      </c>
      <c r="N56" s="36"/>
    </row>
    <row r="57" spans="1:14" ht="102" x14ac:dyDescent="0.3">
      <c r="A57" s="80"/>
      <c r="B57" s="83"/>
      <c r="C57" s="4" t="s">
        <v>343</v>
      </c>
      <c r="D57" s="4" t="s">
        <v>344</v>
      </c>
      <c r="E57" s="4" t="s">
        <v>345</v>
      </c>
      <c r="F57" s="4" t="s">
        <v>17</v>
      </c>
      <c r="G57" s="4" t="s">
        <v>346</v>
      </c>
      <c r="H57" s="4">
        <v>600.45000000000005</v>
      </c>
      <c r="I57" s="4">
        <v>3855</v>
      </c>
      <c r="J57" s="4">
        <v>1960</v>
      </c>
      <c r="K57" s="23">
        <f>I57*139</f>
        <v>535845</v>
      </c>
      <c r="L57" s="6" t="s">
        <v>347</v>
      </c>
      <c r="M57" s="5" t="s">
        <v>38</v>
      </c>
      <c r="N57" s="46"/>
    </row>
    <row r="58" spans="1:14" ht="30.6" x14ac:dyDescent="0.3">
      <c r="A58" s="79">
        <v>6</v>
      </c>
      <c r="B58" s="85" t="s">
        <v>348</v>
      </c>
      <c r="C58" s="5" t="s">
        <v>349</v>
      </c>
      <c r="D58" s="16" t="s">
        <v>350</v>
      </c>
      <c r="E58" s="5" t="s">
        <v>77</v>
      </c>
      <c r="F58" s="5" t="s">
        <v>17</v>
      </c>
      <c r="G58" s="5" t="s">
        <v>351</v>
      </c>
      <c r="H58" s="12">
        <v>906.51</v>
      </c>
      <c r="I58" s="12">
        <v>3324</v>
      </c>
      <c r="J58" s="5">
        <v>1989</v>
      </c>
      <c r="K58" s="22">
        <f>I58*208</f>
        <v>691392</v>
      </c>
      <c r="L58" s="6" t="s">
        <v>20</v>
      </c>
      <c r="M58" s="14"/>
      <c r="N58" s="36"/>
    </row>
    <row r="59" spans="1:14" ht="30.6" x14ac:dyDescent="0.3">
      <c r="A59" s="84"/>
      <c r="B59" s="87"/>
      <c r="C59" s="5" t="s">
        <v>352</v>
      </c>
      <c r="D59" s="16" t="s">
        <v>350</v>
      </c>
      <c r="E59" s="4" t="s">
        <v>31</v>
      </c>
      <c r="F59" s="5" t="s">
        <v>17</v>
      </c>
      <c r="G59" s="7" t="s">
        <v>353</v>
      </c>
      <c r="H59" s="11">
        <v>88.29</v>
      </c>
      <c r="I59" s="11">
        <v>515</v>
      </c>
      <c r="J59" s="5">
        <v>1989</v>
      </c>
      <c r="K59" s="22">
        <f>I59*302</f>
        <v>155530</v>
      </c>
      <c r="L59" s="6" t="s">
        <v>20</v>
      </c>
      <c r="M59" s="14"/>
      <c r="N59" s="36"/>
    </row>
    <row r="60" spans="1:14" ht="51" x14ac:dyDescent="0.3">
      <c r="A60" s="84"/>
      <c r="B60" s="87"/>
      <c r="C60" s="5" t="s">
        <v>349</v>
      </c>
      <c r="D60" s="4" t="s">
        <v>354</v>
      </c>
      <c r="E60" s="5" t="s">
        <v>77</v>
      </c>
      <c r="F60" s="5" t="s">
        <v>17</v>
      </c>
      <c r="G60" s="5" t="s">
        <v>355</v>
      </c>
      <c r="H60" s="12">
        <v>305.83</v>
      </c>
      <c r="I60" s="12">
        <v>1436</v>
      </c>
      <c r="J60" s="5">
        <v>1976</v>
      </c>
      <c r="K60" s="22">
        <f>I60*246</f>
        <v>353256</v>
      </c>
      <c r="L60" s="6" t="s">
        <v>356</v>
      </c>
      <c r="M60" s="14"/>
      <c r="N60" s="36"/>
    </row>
    <row r="61" spans="1:14" ht="51" x14ac:dyDescent="0.3">
      <c r="A61" s="84"/>
      <c r="B61" s="87"/>
      <c r="C61" s="4" t="s">
        <v>305</v>
      </c>
      <c r="D61" s="4" t="s">
        <v>354</v>
      </c>
      <c r="E61" s="4" t="s">
        <v>303</v>
      </c>
      <c r="F61" s="4" t="s">
        <v>17</v>
      </c>
      <c r="G61" s="4" t="s">
        <v>357</v>
      </c>
      <c r="H61" s="17">
        <v>52.32</v>
      </c>
      <c r="I61" s="17">
        <v>111</v>
      </c>
      <c r="J61" s="4">
        <v>1976</v>
      </c>
      <c r="K61" s="23">
        <f>I61*191</f>
        <v>21201</v>
      </c>
      <c r="L61" s="6" t="s">
        <v>356</v>
      </c>
      <c r="M61" s="15"/>
      <c r="N61" s="36"/>
    </row>
    <row r="62" spans="1:14" ht="51" x14ac:dyDescent="0.3">
      <c r="A62" s="84"/>
      <c r="B62" s="87"/>
      <c r="C62" s="4" t="s">
        <v>358</v>
      </c>
      <c r="D62" s="4" t="s">
        <v>359</v>
      </c>
      <c r="E62" s="4" t="s">
        <v>16</v>
      </c>
      <c r="F62" s="4" t="s">
        <v>17</v>
      </c>
      <c r="G62" s="4" t="s">
        <v>360</v>
      </c>
      <c r="H62" s="17">
        <v>674.03</v>
      </c>
      <c r="I62" s="17">
        <v>2641</v>
      </c>
      <c r="J62" s="4" t="s">
        <v>361</v>
      </c>
      <c r="K62" s="23">
        <f>H62*1500</f>
        <v>1011045</v>
      </c>
      <c r="L62" s="6" t="s">
        <v>356</v>
      </c>
      <c r="M62" s="15"/>
      <c r="N62" s="36"/>
    </row>
    <row r="63" spans="1:14" ht="51" x14ac:dyDescent="0.3">
      <c r="A63" s="84"/>
      <c r="B63" s="87"/>
      <c r="C63" s="4" t="s">
        <v>362</v>
      </c>
      <c r="D63" s="4" t="s">
        <v>363</v>
      </c>
      <c r="E63" s="4" t="s">
        <v>364</v>
      </c>
      <c r="F63" s="4" t="s">
        <v>17</v>
      </c>
      <c r="G63" s="4" t="s">
        <v>365</v>
      </c>
      <c r="H63" s="17">
        <v>358.41</v>
      </c>
      <c r="I63" s="17">
        <v>1155</v>
      </c>
      <c r="J63" s="4" t="s">
        <v>361</v>
      </c>
      <c r="K63" s="25">
        <f>I63*288</f>
        <v>332640</v>
      </c>
      <c r="L63" s="6" t="s">
        <v>356</v>
      </c>
      <c r="M63" s="15"/>
      <c r="N63" s="36"/>
    </row>
    <row r="64" spans="1:14" ht="51" x14ac:dyDescent="0.3">
      <c r="A64" s="84"/>
      <c r="B64" s="87"/>
      <c r="C64" s="4" t="s">
        <v>366</v>
      </c>
      <c r="D64" s="4" t="s">
        <v>367</v>
      </c>
      <c r="E64" s="4" t="s">
        <v>31</v>
      </c>
      <c r="F64" s="4" t="s">
        <v>17</v>
      </c>
      <c r="G64" s="4" t="s">
        <v>368</v>
      </c>
      <c r="H64" s="17">
        <v>90.01</v>
      </c>
      <c r="I64" s="17">
        <v>395</v>
      </c>
      <c r="J64" s="4">
        <v>1987</v>
      </c>
      <c r="K64" s="22">
        <f>I64*302</f>
        <v>119290</v>
      </c>
      <c r="L64" s="6" t="s">
        <v>356</v>
      </c>
      <c r="M64" s="15"/>
      <c r="N64" s="36"/>
    </row>
    <row r="65" spans="1:14" ht="51" x14ac:dyDescent="0.3">
      <c r="A65" s="84"/>
      <c r="B65" s="87"/>
      <c r="C65" s="4" t="s">
        <v>43</v>
      </c>
      <c r="D65" s="4" t="s">
        <v>369</v>
      </c>
      <c r="E65" s="4" t="s">
        <v>25</v>
      </c>
      <c r="F65" s="4" t="s">
        <v>370</v>
      </c>
      <c r="G65" s="4" t="s">
        <v>371</v>
      </c>
      <c r="H65" s="17">
        <v>274.69</v>
      </c>
      <c r="I65" s="17">
        <v>1068</v>
      </c>
      <c r="J65" s="4" t="s">
        <v>372</v>
      </c>
      <c r="K65" s="23">
        <f>I65*251</f>
        <v>268068</v>
      </c>
      <c r="L65" s="6" t="s">
        <v>356</v>
      </c>
      <c r="M65" s="15"/>
      <c r="N65" s="36"/>
    </row>
    <row r="66" spans="1:14" ht="51" x14ac:dyDescent="0.3">
      <c r="A66" s="84"/>
      <c r="B66" s="87"/>
      <c r="C66" s="4" t="s">
        <v>373</v>
      </c>
      <c r="D66" s="4" t="s">
        <v>374</v>
      </c>
      <c r="E66" s="4" t="s">
        <v>16</v>
      </c>
      <c r="F66" s="4" t="s">
        <v>17</v>
      </c>
      <c r="G66" s="4" t="s">
        <v>375</v>
      </c>
      <c r="H66" s="17">
        <v>67.42</v>
      </c>
      <c r="I66" s="17">
        <v>338</v>
      </c>
      <c r="J66" s="4" t="s">
        <v>376</v>
      </c>
      <c r="K66" s="23">
        <f>H66*1500</f>
        <v>101130</v>
      </c>
      <c r="L66" s="6" t="s">
        <v>356</v>
      </c>
      <c r="M66" s="15"/>
      <c r="N66" s="36"/>
    </row>
    <row r="67" spans="1:14" ht="51" x14ac:dyDescent="0.3">
      <c r="A67" s="84"/>
      <c r="B67" s="87"/>
      <c r="C67" s="4" t="s">
        <v>377</v>
      </c>
      <c r="D67" s="4" t="s">
        <v>374</v>
      </c>
      <c r="E67" s="4" t="s">
        <v>303</v>
      </c>
      <c r="F67" s="4" t="s">
        <v>17</v>
      </c>
      <c r="G67" s="4" t="s">
        <v>378</v>
      </c>
      <c r="H67" s="17">
        <v>34</v>
      </c>
      <c r="I67" s="17">
        <v>112</v>
      </c>
      <c r="J67" s="4">
        <v>1970</v>
      </c>
      <c r="K67" s="22">
        <f t="shared" ref="K67" si="1">I67*179</f>
        <v>20048</v>
      </c>
      <c r="L67" s="6" t="s">
        <v>356</v>
      </c>
      <c r="M67" s="15"/>
      <c r="N67" s="36"/>
    </row>
    <row r="68" spans="1:14" ht="51" x14ac:dyDescent="0.3">
      <c r="A68" s="84"/>
      <c r="B68" s="87"/>
      <c r="C68" s="4" t="s">
        <v>58</v>
      </c>
      <c r="D68" s="4" t="s">
        <v>374</v>
      </c>
      <c r="E68" s="4" t="s">
        <v>303</v>
      </c>
      <c r="F68" s="4" t="s">
        <v>17</v>
      </c>
      <c r="G68" s="4" t="s">
        <v>379</v>
      </c>
      <c r="H68" s="17">
        <v>27</v>
      </c>
      <c r="I68" s="17">
        <v>89</v>
      </c>
      <c r="J68" s="4">
        <v>1970</v>
      </c>
      <c r="K68" s="22">
        <f>I68*216</f>
        <v>19224</v>
      </c>
      <c r="L68" s="6" t="s">
        <v>356</v>
      </c>
      <c r="M68" s="15"/>
      <c r="N68" s="36"/>
    </row>
    <row r="69" spans="1:14" ht="51" x14ac:dyDescent="0.3">
      <c r="A69" s="84"/>
      <c r="B69" s="87"/>
      <c r="C69" s="4" t="s">
        <v>380</v>
      </c>
      <c r="D69" s="4" t="s">
        <v>374</v>
      </c>
      <c r="E69" s="4" t="s">
        <v>303</v>
      </c>
      <c r="F69" s="4" t="s">
        <v>17</v>
      </c>
      <c r="G69" s="4" t="s">
        <v>381</v>
      </c>
      <c r="H69" s="17">
        <v>15</v>
      </c>
      <c r="I69" s="17">
        <v>35</v>
      </c>
      <c r="J69" s="4">
        <v>1974</v>
      </c>
      <c r="K69" s="22">
        <f>I69*238</f>
        <v>8330</v>
      </c>
      <c r="L69" s="6" t="s">
        <v>356</v>
      </c>
      <c r="M69" s="15"/>
      <c r="N69" s="36"/>
    </row>
    <row r="70" spans="1:14" ht="61.2" x14ac:dyDescent="0.3">
      <c r="A70" s="84"/>
      <c r="B70" s="87"/>
      <c r="C70" s="4" t="s">
        <v>349</v>
      </c>
      <c r="D70" s="4" t="s">
        <v>382</v>
      </c>
      <c r="E70" s="5" t="s">
        <v>77</v>
      </c>
      <c r="F70" s="4" t="s">
        <v>17</v>
      </c>
      <c r="G70" s="4" t="s">
        <v>383</v>
      </c>
      <c r="H70" s="17">
        <v>81.09</v>
      </c>
      <c r="I70" s="17">
        <v>297</v>
      </c>
      <c r="J70" s="4" t="s">
        <v>384</v>
      </c>
      <c r="K70" s="23">
        <f>I70*265</f>
        <v>78705</v>
      </c>
      <c r="L70" s="6" t="s">
        <v>356</v>
      </c>
      <c r="M70" s="15" t="s">
        <v>499</v>
      </c>
      <c r="N70" s="36"/>
    </row>
    <row r="71" spans="1:14" ht="61.2" x14ac:dyDescent="0.3">
      <c r="A71" s="84"/>
      <c r="B71" s="87"/>
      <c r="C71" s="4" t="s">
        <v>385</v>
      </c>
      <c r="D71" s="4" t="s">
        <v>382</v>
      </c>
      <c r="E71" s="4" t="s">
        <v>25</v>
      </c>
      <c r="F71" s="4" t="s">
        <v>17</v>
      </c>
      <c r="G71" s="4" t="s">
        <v>386</v>
      </c>
      <c r="H71" s="17">
        <v>305.63</v>
      </c>
      <c r="I71" s="17">
        <v>1249</v>
      </c>
      <c r="J71" s="4">
        <v>2007</v>
      </c>
      <c r="K71" s="23">
        <f>I71*251</f>
        <v>313499</v>
      </c>
      <c r="L71" s="6" t="s">
        <v>356</v>
      </c>
      <c r="M71" s="15" t="s">
        <v>499</v>
      </c>
      <c r="N71" s="36"/>
    </row>
    <row r="72" spans="1:14" ht="30.6" x14ac:dyDescent="0.3">
      <c r="A72" s="84"/>
      <c r="B72" s="87"/>
      <c r="C72" s="4" t="s">
        <v>43</v>
      </c>
      <c r="D72" s="4" t="s">
        <v>387</v>
      </c>
      <c r="E72" s="4" t="s">
        <v>25</v>
      </c>
      <c r="F72" s="4" t="s">
        <v>17</v>
      </c>
      <c r="G72" s="4" t="s">
        <v>388</v>
      </c>
      <c r="H72" s="17">
        <v>420.12</v>
      </c>
      <c r="I72" s="17">
        <v>1851</v>
      </c>
      <c r="J72" s="4" t="s">
        <v>389</v>
      </c>
      <c r="K72" s="23">
        <f>I72*251</f>
        <v>464601</v>
      </c>
      <c r="L72" s="6" t="s">
        <v>20</v>
      </c>
      <c r="M72" s="15" t="s">
        <v>390</v>
      </c>
      <c r="N72" s="36"/>
    </row>
    <row r="73" spans="1:14" ht="61.2" x14ac:dyDescent="0.3">
      <c r="A73" s="84"/>
      <c r="B73" s="87"/>
      <c r="C73" s="4" t="s">
        <v>391</v>
      </c>
      <c r="D73" s="4" t="s">
        <v>392</v>
      </c>
      <c r="E73" s="4" t="s">
        <v>100</v>
      </c>
      <c r="F73" s="4" t="s">
        <v>17</v>
      </c>
      <c r="G73" s="4" t="s">
        <v>393</v>
      </c>
      <c r="H73" s="17">
        <v>691.05</v>
      </c>
      <c r="I73" s="17">
        <v>2770</v>
      </c>
      <c r="J73" s="4" t="s">
        <v>394</v>
      </c>
      <c r="K73" s="22">
        <f>I73*287</f>
        <v>794990</v>
      </c>
      <c r="L73" s="6" t="s">
        <v>20</v>
      </c>
      <c r="M73" s="15" t="s">
        <v>499</v>
      </c>
      <c r="N73" s="36"/>
    </row>
    <row r="74" spans="1:14" ht="30.6" x14ac:dyDescent="0.3">
      <c r="A74" s="84"/>
      <c r="B74" s="87"/>
      <c r="C74" s="4" t="s">
        <v>352</v>
      </c>
      <c r="D74" s="4" t="s">
        <v>395</v>
      </c>
      <c r="E74" s="4" t="s">
        <v>31</v>
      </c>
      <c r="F74" s="4" t="s">
        <v>17</v>
      </c>
      <c r="G74" s="4" t="s">
        <v>396</v>
      </c>
      <c r="H74" s="17">
        <v>128.16</v>
      </c>
      <c r="I74" s="17">
        <v>764</v>
      </c>
      <c r="J74" s="4" t="s">
        <v>397</v>
      </c>
      <c r="K74" s="22">
        <f>I74*302</f>
        <v>230728</v>
      </c>
      <c r="L74" s="6" t="s">
        <v>20</v>
      </c>
      <c r="M74" s="15"/>
      <c r="N74" s="36"/>
    </row>
    <row r="75" spans="1:14" ht="51" x14ac:dyDescent="0.3">
      <c r="A75" s="84"/>
      <c r="B75" s="87"/>
      <c r="C75" s="4" t="s">
        <v>305</v>
      </c>
      <c r="D75" s="4" t="s">
        <v>395</v>
      </c>
      <c r="E75" s="4" t="s">
        <v>303</v>
      </c>
      <c r="F75" s="4" t="s">
        <v>17</v>
      </c>
      <c r="G75" s="4" t="s">
        <v>398</v>
      </c>
      <c r="H75" s="17">
        <v>33</v>
      </c>
      <c r="I75" s="17">
        <v>100</v>
      </c>
      <c r="J75" s="4">
        <v>1964</v>
      </c>
      <c r="K75" s="23">
        <f>I75*191</f>
        <v>19100</v>
      </c>
      <c r="L75" s="6" t="s">
        <v>356</v>
      </c>
      <c r="M75" s="15"/>
      <c r="N75" s="36"/>
    </row>
    <row r="76" spans="1:14" ht="51" x14ac:dyDescent="0.3">
      <c r="A76" s="80"/>
      <c r="B76" s="86"/>
      <c r="C76" s="4" t="s">
        <v>399</v>
      </c>
      <c r="D76" s="4" t="s">
        <v>400</v>
      </c>
      <c r="E76" s="4" t="s">
        <v>315</v>
      </c>
      <c r="F76" s="4" t="s">
        <v>17</v>
      </c>
      <c r="G76" s="4" t="s">
        <v>401</v>
      </c>
      <c r="H76" s="17">
        <v>251.32</v>
      </c>
      <c r="I76" s="17">
        <v>1007</v>
      </c>
      <c r="J76" s="4">
        <v>1967</v>
      </c>
      <c r="K76" s="23">
        <f>I76*297</f>
        <v>299079</v>
      </c>
      <c r="L76" s="33" t="s">
        <v>356</v>
      </c>
      <c r="M76" s="15"/>
      <c r="N76" s="36"/>
    </row>
    <row r="77" spans="1:14" ht="56.25" customHeight="1" x14ac:dyDescent="0.3">
      <c r="A77" s="79">
        <v>7</v>
      </c>
      <c r="B77" s="90" t="s">
        <v>402</v>
      </c>
      <c r="C77" s="5" t="s">
        <v>295</v>
      </c>
      <c r="D77" s="5" t="s">
        <v>403</v>
      </c>
      <c r="E77" s="5" t="s">
        <v>77</v>
      </c>
      <c r="F77" s="5" t="s">
        <v>17</v>
      </c>
      <c r="G77" s="5" t="s">
        <v>404</v>
      </c>
      <c r="H77" s="5">
        <v>1145.31</v>
      </c>
      <c r="I77" s="5">
        <v>4616</v>
      </c>
      <c r="J77" s="5">
        <v>1988</v>
      </c>
      <c r="K77" s="22">
        <f>I77*208</f>
        <v>960128</v>
      </c>
      <c r="L77" s="33" t="s">
        <v>405</v>
      </c>
      <c r="M77" s="15" t="s">
        <v>390</v>
      </c>
      <c r="N77" s="36"/>
    </row>
    <row r="78" spans="1:14" ht="58.5" customHeight="1" x14ac:dyDescent="0.3">
      <c r="A78" s="84"/>
      <c r="B78" s="91"/>
      <c r="C78" s="5" t="s">
        <v>406</v>
      </c>
      <c r="D78" s="4" t="s">
        <v>403</v>
      </c>
      <c r="E78" s="4" t="s">
        <v>100</v>
      </c>
      <c r="F78" s="5" t="s">
        <v>17</v>
      </c>
      <c r="G78" s="7" t="s">
        <v>407</v>
      </c>
      <c r="H78" s="11" t="s">
        <v>408</v>
      </c>
      <c r="I78" s="10">
        <v>13777</v>
      </c>
      <c r="J78" s="5">
        <v>1988</v>
      </c>
      <c r="K78" s="22">
        <f>I78*214</f>
        <v>2948278</v>
      </c>
      <c r="L78" s="33" t="s">
        <v>405</v>
      </c>
      <c r="M78" s="48" t="s">
        <v>500</v>
      </c>
      <c r="N78" s="36"/>
    </row>
    <row r="79" spans="1:14" ht="63.75" customHeight="1" x14ac:dyDescent="0.3">
      <c r="A79" s="84"/>
      <c r="B79" s="91"/>
      <c r="C79" s="5" t="s">
        <v>409</v>
      </c>
      <c r="D79" s="4" t="s">
        <v>410</v>
      </c>
      <c r="E79" s="4" t="s">
        <v>100</v>
      </c>
      <c r="F79" s="5" t="s">
        <v>17</v>
      </c>
      <c r="G79" s="5" t="s">
        <v>411</v>
      </c>
      <c r="H79" s="12">
        <v>610.92999999999995</v>
      </c>
      <c r="I79" s="5">
        <v>1883</v>
      </c>
      <c r="J79" s="5" t="s">
        <v>412</v>
      </c>
      <c r="K79" s="22">
        <f t="shared" ref="K79" si="2">I79*287</f>
        <v>540421</v>
      </c>
      <c r="L79" s="33" t="s">
        <v>405</v>
      </c>
      <c r="M79" s="13"/>
      <c r="N79" s="36"/>
    </row>
    <row r="80" spans="1:14" ht="60.75" customHeight="1" x14ac:dyDescent="0.3">
      <c r="A80" s="84"/>
      <c r="B80" s="91"/>
      <c r="C80" s="4" t="s">
        <v>413</v>
      </c>
      <c r="D80" s="4" t="s">
        <v>414</v>
      </c>
      <c r="E80" s="4" t="s">
        <v>25</v>
      </c>
      <c r="F80" s="4" t="s">
        <v>17</v>
      </c>
      <c r="G80" s="4" t="s">
        <v>415</v>
      </c>
      <c r="H80" s="17">
        <v>949.85</v>
      </c>
      <c r="I80" s="4">
        <v>3123</v>
      </c>
      <c r="J80" s="4">
        <v>1984</v>
      </c>
      <c r="K80" s="23">
        <f t="shared" ref="K80" si="3">I80*226</f>
        <v>705798</v>
      </c>
      <c r="L80" s="33" t="s">
        <v>405</v>
      </c>
      <c r="M80" s="15" t="s">
        <v>390</v>
      </c>
      <c r="N80" s="36"/>
    </row>
    <row r="81" spans="1:14" ht="60" customHeight="1" x14ac:dyDescent="0.3">
      <c r="A81" s="84"/>
      <c r="B81" s="91"/>
      <c r="C81" s="4" t="s">
        <v>416</v>
      </c>
      <c r="D81" s="4" t="s">
        <v>417</v>
      </c>
      <c r="E81" s="4" t="s">
        <v>25</v>
      </c>
      <c r="F81" s="4" t="s">
        <v>17</v>
      </c>
      <c r="G81" s="4" t="s">
        <v>418</v>
      </c>
      <c r="H81" s="17">
        <v>1065.03</v>
      </c>
      <c r="I81" s="4">
        <v>5587</v>
      </c>
      <c r="J81" s="4">
        <v>1975</v>
      </c>
      <c r="K81" s="23">
        <f>I81*207</f>
        <v>1156509</v>
      </c>
      <c r="L81" s="33" t="s">
        <v>405</v>
      </c>
      <c r="M81" s="13"/>
      <c r="N81" s="36"/>
    </row>
    <row r="82" spans="1:14" ht="30.6" x14ac:dyDescent="0.3">
      <c r="A82" s="84"/>
      <c r="B82" s="91"/>
      <c r="C82" s="4" t="s">
        <v>419</v>
      </c>
      <c r="D82" s="4" t="s">
        <v>420</v>
      </c>
      <c r="E82" s="4" t="s">
        <v>25</v>
      </c>
      <c r="F82" s="4" t="s">
        <v>17</v>
      </c>
      <c r="G82" s="4" t="s">
        <v>421</v>
      </c>
      <c r="H82" s="17">
        <v>2064.6</v>
      </c>
      <c r="I82" s="4">
        <v>8825</v>
      </c>
      <c r="J82" s="4" t="s">
        <v>422</v>
      </c>
      <c r="K82" s="23">
        <f>I82*207</f>
        <v>1826775</v>
      </c>
      <c r="L82" s="6" t="s">
        <v>20</v>
      </c>
      <c r="M82" s="13"/>
      <c r="N82" s="36"/>
    </row>
    <row r="83" spans="1:14" ht="30.6" x14ac:dyDescent="0.3">
      <c r="A83" s="84"/>
      <c r="B83" s="91"/>
      <c r="C83" s="4" t="s">
        <v>423</v>
      </c>
      <c r="D83" s="4" t="s">
        <v>424</v>
      </c>
      <c r="E83" s="4" t="s">
        <v>425</v>
      </c>
      <c r="F83" s="4" t="s">
        <v>17</v>
      </c>
      <c r="G83" s="4" t="s">
        <v>426</v>
      </c>
      <c r="H83" s="17">
        <v>44.83</v>
      </c>
      <c r="I83" s="4">
        <v>308</v>
      </c>
      <c r="J83" s="4">
        <v>1975</v>
      </c>
      <c r="K83" s="23">
        <f>I83*302</f>
        <v>93016</v>
      </c>
      <c r="L83" s="6" t="s">
        <v>20</v>
      </c>
      <c r="M83" s="13"/>
      <c r="N83" s="36"/>
    </row>
    <row r="84" spans="1:14" ht="63.75" customHeight="1" x14ac:dyDescent="0.3">
      <c r="A84" s="80"/>
      <c r="B84" s="92"/>
      <c r="C84" s="4" t="s">
        <v>501</v>
      </c>
      <c r="D84" s="4" t="s">
        <v>427</v>
      </c>
      <c r="E84" s="5" t="s">
        <v>130</v>
      </c>
      <c r="F84" s="4" t="s">
        <v>17</v>
      </c>
      <c r="G84" s="4" t="s">
        <v>428</v>
      </c>
      <c r="H84" s="4">
        <v>142.97999999999999</v>
      </c>
      <c r="I84" s="4">
        <v>804</v>
      </c>
      <c r="J84" s="4">
        <v>1988</v>
      </c>
      <c r="K84" s="23">
        <f>I84*138</f>
        <v>110952</v>
      </c>
      <c r="L84" s="35" t="s">
        <v>429</v>
      </c>
      <c r="M84" s="15" t="s">
        <v>390</v>
      </c>
      <c r="N84" s="36"/>
    </row>
    <row r="85" spans="1:14" ht="51" x14ac:dyDescent="0.3">
      <c r="A85" s="93">
        <v>8</v>
      </c>
      <c r="B85" s="85" t="s">
        <v>430</v>
      </c>
      <c r="C85" s="5" t="s">
        <v>431</v>
      </c>
      <c r="D85" s="5" t="s">
        <v>432</v>
      </c>
      <c r="E85" s="5" t="s">
        <v>77</v>
      </c>
      <c r="F85" s="5" t="s">
        <v>17</v>
      </c>
      <c r="G85" s="5" t="s">
        <v>433</v>
      </c>
      <c r="H85" s="5">
        <v>2091.71</v>
      </c>
      <c r="I85" s="5">
        <v>8577</v>
      </c>
      <c r="J85" s="5" t="s">
        <v>434</v>
      </c>
      <c r="K85" s="22">
        <f>I85*196</f>
        <v>1681092</v>
      </c>
      <c r="L85" s="6" t="s">
        <v>20</v>
      </c>
      <c r="M85" s="5" t="s">
        <v>38</v>
      </c>
      <c r="N85" s="36"/>
    </row>
    <row r="86" spans="1:14" ht="30.6" x14ac:dyDescent="0.3">
      <c r="A86" s="94"/>
      <c r="B86" s="86"/>
      <c r="C86" s="5" t="s">
        <v>58</v>
      </c>
      <c r="D86" s="5" t="s">
        <v>435</v>
      </c>
      <c r="E86" s="5" t="s">
        <v>130</v>
      </c>
      <c r="F86" s="5" t="s">
        <v>17</v>
      </c>
      <c r="G86" s="5" t="s">
        <v>436</v>
      </c>
      <c r="H86" s="5">
        <v>198.93</v>
      </c>
      <c r="I86" s="5">
        <v>243</v>
      </c>
      <c r="J86" s="5">
        <v>1974</v>
      </c>
      <c r="K86" s="22">
        <f>I86*182</f>
        <v>44226</v>
      </c>
      <c r="L86" s="6" t="s">
        <v>20</v>
      </c>
      <c r="M86" s="5" t="s">
        <v>437</v>
      </c>
      <c r="N86" s="36"/>
    </row>
    <row r="87" spans="1:14" ht="51" x14ac:dyDescent="0.3">
      <c r="A87" s="96">
        <v>9</v>
      </c>
      <c r="B87" s="95" t="s">
        <v>438</v>
      </c>
      <c r="C87" s="5" t="s">
        <v>399</v>
      </c>
      <c r="D87" s="5" t="s">
        <v>439</v>
      </c>
      <c r="E87" s="4" t="s">
        <v>315</v>
      </c>
      <c r="F87" s="5" t="s">
        <v>440</v>
      </c>
      <c r="G87" s="5" t="s">
        <v>441</v>
      </c>
      <c r="H87" s="5">
        <v>609.65</v>
      </c>
      <c r="I87" s="5">
        <v>2522</v>
      </c>
      <c r="J87" s="5">
        <v>1982</v>
      </c>
      <c r="K87" s="22">
        <f>I87*306</f>
        <v>771732</v>
      </c>
      <c r="L87" s="6" t="s">
        <v>442</v>
      </c>
      <c r="M87" s="5" t="s">
        <v>443</v>
      </c>
      <c r="N87" s="36"/>
    </row>
    <row r="88" spans="1:14" ht="51" x14ac:dyDescent="0.3">
      <c r="A88" s="96"/>
      <c r="B88" s="95"/>
      <c r="C88" s="5" t="s">
        <v>352</v>
      </c>
      <c r="D88" s="5" t="s">
        <v>444</v>
      </c>
      <c r="E88" s="5" t="s">
        <v>445</v>
      </c>
      <c r="F88" s="5" t="s">
        <v>440</v>
      </c>
      <c r="G88" s="5" t="s">
        <v>446</v>
      </c>
      <c r="H88" s="5">
        <v>97.52</v>
      </c>
      <c r="I88" s="5">
        <v>566</v>
      </c>
      <c r="J88" s="5">
        <v>1980</v>
      </c>
      <c r="K88" s="22">
        <f>I88*302</f>
        <v>170932</v>
      </c>
      <c r="L88" s="6" t="s">
        <v>442</v>
      </c>
      <c r="M88" s="5" t="s">
        <v>447</v>
      </c>
      <c r="N88" s="36"/>
    </row>
    <row r="89" spans="1:14" ht="51" x14ac:dyDescent="0.3">
      <c r="A89" s="96"/>
      <c r="B89" s="95"/>
      <c r="C89" s="5" t="s">
        <v>238</v>
      </c>
      <c r="D89" s="5" t="s">
        <v>448</v>
      </c>
      <c r="E89" s="5" t="s">
        <v>449</v>
      </c>
      <c r="F89" s="5" t="s">
        <v>440</v>
      </c>
      <c r="G89" s="5" t="s">
        <v>450</v>
      </c>
      <c r="H89" s="5">
        <v>54.55</v>
      </c>
      <c r="I89" s="5">
        <v>223.5</v>
      </c>
      <c r="J89" s="5">
        <v>1933</v>
      </c>
      <c r="K89" s="22">
        <f>I89*165</f>
        <v>36877.5</v>
      </c>
      <c r="L89" s="6" t="s">
        <v>442</v>
      </c>
      <c r="M89" s="5" t="s">
        <v>447</v>
      </c>
      <c r="N89" s="36"/>
    </row>
    <row r="90" spans="1:14" ht="51" x14ac:dyDescent="0.3">
      <c r="A90" s="96"/>
      <c r="B90" s="95"/>
      <c r="C90" s="5" t="s">
        <v>451</v>
      </c>
      <c r="D90" s="5" t="s">
        <v>452</v>
      </c>
      <c r="E90" s="4" t="s">
        <v>100</v>
      </c>
      <c r="F90" s="5" t="s">
        <v>440</v>
      </c>
      <c r="G90" s="5" t="s">
        <v>453</v>
      </c>
      <c r="H90" s="5">
        <v>1352.8</v>
      </c>
      <c r="I90" s="20">
        <v>7429</v>
      </c>
      <c r="J90" s="5" t="s">
        <v>454</v>
      </c>
      <c r="K90" s="22">
        <f>I90*287</f>
        <v>2132123</v>
      </c>
      <c r="L90" s="6" t="s">
        <v>442</v>
      </c>
      <c r="M90" s="5" t="s">
        <v>455</v>
      </c>
      <c r="N90" s="36"/>
    </row>
    <row r="91" spans="1:14" ht="30.6" x14ac:dyDescent="0.3">
      <c r="A91" s="96"/>
      <c r="B91" s="95"/>
      <c r="C91" s="5" t="s">
        <v>305</v>
      </c>
      <c r="D91" s="5" t="s">
        <v>456</v>
      </c>
      <c r="E91" s="5" t="s">
        <v>457</v>
      </c>
      <c r="F91" s="5" t="s">
        <v>440</v>
      </c>
      <c r="G91" s="5" t="s">
        <v>458</v>
      </c>
      <c r="H91" s="5">
        <v>16.37</v>
      </c>
      <c r="I91" s="5">
        <v>77.63</v>
      </c>
      <c r="J91" s="5">
        <v>1972</v>
      </c>
      <c r="K91" s="22">
        <f>I91*216</f>
        <v>16768.079999999998</v>
      </c>
      <c r="L91" s="6" t="s">
        <v>20</v>
      </c>
      <c r="M91" s="5" t="s">
        <v>447</v>
      </c>
      <c r="N91" s="36"/>
    </row>
    <row r="92" spans="1:14" ht="51" x14ac:dyDescent="0.3">
      <c r="A92" s="96"/>
      <c r="B92" s="95"/>
      <c r="C92" s="5" t="s">
        <v>305</v>
      </c>
      <c r="D92" s="5" t="s">
        <v>459</v>
      </c>
      <c r="E92" s="5" t="s">
        <v>457</v>
      </c>
      <c r="F92" s="5" t="s">
        <v>440</v>
      </c>
      <c r="G92" s="5" t="s">
        <v>460</v>
      </c>
      <c r="H92" s="5">
        <v>17</v>
      </c>
      <c r="I92" s="5">
        <v>38.5</v>
      </c>
      <c r="J92" s="5">
        <v>1968</v>
      </c>
      <c r="K92" s="22">
        <f>I92*249</f>
        <v>9586.5</v>
      </c>
      <c r="L92" s="6" t="s">
        <v>442</v>
      </c>
      <c r="M92" s="5" t="s">
        <v>447</v>
      </c>
      <c r="N92" s="36"/>
    </row>
    <row r="93" spans="1:14" ht="51" x14ac:dyDescent="0.3">
      <c r="A93" s="96"/>
      <c r="B93" s="95"/>
      <c r="C93" s="5" t="s">
        <v>461</v>
      </c>
      <c r="D93" s="5" t="s">
        <v>462</v>
      </c>
      <c r="E93" s="5" t="s">
        <v>457</v>
      </c>
      <c r="F93" s="5" t="s">
        <v>463</v>
      </c>
      <c r="G93" s="5" t="s">
        <v>464</v>
      </c>
      <c r="H93" s="5">
        <v>61</v>
      </c>
      <c r="I93" s="5">
        <v>182</v>
      </c>
      <c r="J93" s="5">
        <v>1971</v>
      </c>
      <c r="K93" s="22">
        <f>I93*171</f>
        <v>31122</v>
      </c>
      <c r="L93" s="6" t="s">
        <v>442</v>
      </c>
      <c r="M93" s="5" t="s">
        <v>455</v>
      </c>
      <c r="N93" s="36"/>
    </row>
    <row r="94" spans="1:14" ht="51" x14ac:dyDescent="0.3">
      <c r="A94" s="96"/>
      <c r="B94" s="95"/>
      <c r="C94" s="5" t="s">
        <v>58</v>
      </c>
      <c r="D94" s="5" t="s">
        <v>465</v>
      </c>
      <c r="E94" s="4" t="s">
        <v>345</v>
      </c>
      <c r="F94" s="5" t="s">
        <v>440</v>
      </c>
      <c r="G94" s="5" t="s">
        <v>466</v>
      </c>
      <c r="H94" s="5">
        <v>140</v>
      </c>
      <c r="I94" s="5">
        <v>646.13</v>
      </c>
      <c r="J94" s="5">
        <v>1982</v>
      </c>
      <c r="K94" s="22">
        <f>I94*171</f>
        <v>110488.23</v>
      </c>
      <c r="L94" s="6" t="s">
        <v>442</v>
      </c>
      <c r="M94" s="5" t="s">
        <v>38</v>
      </c>
      <c r="N94" s="36"/>
    </row>
    <row r="95" spans="1:14" ht="51" x14ac:dyDescent="0.3">
      <c r="A95" s="96"/>
      <c r="B95" s="95"/>
      <c r="C95" s="5" t="s">
        <v>58</v>
      </c>
      <c r="D95" s="5" t="s">
        <v>444</v>
      </c>
      <c r="E95" s="5" t="s">
        <v>130</v>
      </c>
      <c r="F95" s="5" t="s">
        <v>463</v>
      </c>
      <c r="G95" s="5" t="s">
        <v>467</v>
      </c>
      <c r="H95" s="5">
        <v>16.12</v>
      </c>
      <c r="I95" s="5">
        <v>55</v>
      </c>
      <c r="J95" s="5">
        <v>1980</v>
      </c>
      <c r="K95" s="22">
        <f>I95*234</f>
        <v>12870</v>
      </c>
      <c r="L95" s="6" t="s">
        <v>442</v>
      </c>
      <c r="M95" s="5" t="s">
        <v>447</v>
      </c>
      <c r="N95" s="36"/>
    </row>
    <row r="96" spans="1:14" ht="51" x14ac:dyDescent="0.3">
      <c r="A96" s="96"/>
      <c r="B96" s="95"/>
      <c r="C96" s="5" t="s">
        <v>468</v>
      </c>
      <c r="D96" s="5" t="s">
        <v>469</v>
      </c>
      <c r="E96" s="4" t="s">
        <v>100</v>
      </c>
      <c r="F96" s="5" t="s">
        <v>470</v>
      </c>
      <c r="G96" s="5" t="s">
        <v>471</v>
      </c>
      <c r="H96" s="5">
        <v>262.13</v>
      </c>
      <c r="I96" s="5">
        <v>1794</v>
      </c>
      <c r="J96" s="5">
        <v>1989</v>
      </c>
      <c r="K96" s="22">
        <f>I96*287</f>
        <v>514878</v>
      </c>
      <c r="L96" s="6" t="s">
        <v>442</v>
      </c>
      <c r="M96" s="5" t="s">
        <v>447</v>
      </c>
      <c r="N96" s="36"/>
    </row>
    <row r="97" spans="1:14" ht="51" x14ac:dyDescent="0.3">
      <c r="A97" s="96"/>
      <c r="B97" s="95"/>
      <c r="C97" s="5" t="s">
        <v>295</v>
      </c>
      <c r="D97" s="5" t="s">
        <v>462</v>
      </c>
      <c r="E97" s="5" t="s">
        <v>77</v>
      </c>
      <c r="F97" s="5" t="s">
        <v>440</v>
      </c>
      <c r="G97" s="5" t="s">
        <v>472</v>
      </c>
      <c r="H97" s="5">
        <v>391.15</v>
      </c>
      <c r="I97" s="5">
        <v>1817</v>
      </c>
      <c r="J97" s="5">
        <v>1970</v>
      </c>
      <c r="K97" s="22">
        <f>I97*246</f>
        <v>446982</v>
      </c>
      <c r="L97" s="6" t="s">
        <v>442</v>
      </c>
      <c r="M97" s="5" t="s">
        <v>447</v>
      </c>
      <c r="N97" s="36"/>
    </row>
    <row r="98" spans="1:14" ht="51" x14ac:dyDescent="0.3">
      <c r="A98" s="96"/>
      <c r="B98" s="95"/>
      <c r="C98" s="5" t="s">
        <v>473</v>
      </c>
      <c r="D98" s="5" t="s">
        <v>474</v>
      </c>
      <c r="E98" s="5" t="s">
        <v>77</v>
      </c>
      <c r="F98" s="5"/>
      <c r="G98" s="5" t="s">
        <v>475</v>
      </c>
      <c r="H98" s="5">
        <v>69.19</v>
      </c>
      <c r="I98" s="5">
        <v>142.56</v>
      </c>
      <c r="J98" s="5"/>
      <c r="K98" s="22">
        <f>I98*265</f>
        <v>37778.400000000001</v>
      </c>
      <c r="L98" s="6" t="s">
        <v>442</v>
      </c>
      <c r="M98" s="5" t="s">
        <v>447</v>
      </c>
      <c r="N98" s="36"/>
    </row>
    <row r="99" spans="1:14" ht="30.6" x14ac:dyDescent="0.3">
      <c r="A99" s="96"/>
      <c r="B99" s="95"/>
      <c r="C99" s="5" t="s">
        <v>476</v>
      </c>
      <c r="D99" s="5" t="s">
        <v>477</v>
      </c>
      <c r="E99" s="5" t="s">
        <v>457</v>
      </c>
      <c r="F99" s="5" t="s">
        <v>440</v>
      </c>
      <c r="G99" s="5" t="s">
        <v>478</v>
      </c>
      <c r="H99" s="5">
        <v>28.13</v>
      </c>
      <c r="I99" s="5">
        <v>133.5</v>
      </c>
      <c r="J99" s="5">
        <v>1972</v>
      </c>
      <c r="K99" s="22">
        <f>I99*179</f>
        <v>23896.5</v>
      </c>
      <c r="L99" s="6" t="s">
        <v>20</v>
      </c>
      <c r="M99" s="5" t="s">
        <v>447</v>
      </c>
      <c r="N99" s="36"/>
    </row>
    <row r="100" spans="1:14" ht="51" x14ac:dyDescent="0.3">
      <c r="A100" s="96"/>
      <c r="B100" s="95"/>
      <c r="C100" s="5" t="s">
        <v>479</v>
      </c>
      <c r="D100" s="5" t="s">
        <v>480</v>
      </c>
      <c r="E100" s="5" t="s">
        <v>481</v>
      </c>
      <c r="F100" s="5" t="s">
        <v>463</v>
      </c>
      <c r="G100" s="5" t="s">
        <v>482</v>
      </c>
      <c r="H100" s="5">
        <v>258.33</v>
      </c>
      <c r="I100" s="5">
        <v>1143</v>
      </c>
      <c r="J100" s="5">
        <v>1976</v>
      </c>
      <c r="K100" s="22">
        <f>I100*287</f>
        <v>328041</v>
      </c>
      <c r="L100" s="6" t="s">
        <v>442</v>
      </c>
      <c r="M100" s="5" t="s">
        <v>447</v>
      </c>
      <c r="N100" s="36"/>
    </row>
    <row r="101" spans="1:14" ht="30.6" x14ac:dyDescent="0.3">
      <c r="A101" s="96"/>
      <c r="B101" s="95"/>
      <c r="C101" s="5" t="s">
        <v>373</v>
      </c>
      <c r="D101" s="5" t="s">
        <v>483</v>
      </c>
      <c r="E101" s="4" t="s">
        <v>16</v>
      </c>
      <c r="F101" s="5" t="s">
        <v>484</v>
      </c>
      <c r="G101" s="5" t="s">
        <v>485</v>
      </c>
      <c r="H101" s="5">
        <v>70.17</v>
      </c>
      <c r="I101" s="5">
        <v>247</v>
      </c>
      <c r="J101" s="5">
        <v>1940</v>
      </c>
      <c r="K101" s="22">
        <f>H101*500</f>
        <v>35085</v>
      </c>
      <c r="L101" s="6" t="s">
        <v>20</v>
      </c>
      <c r="M101" s="5" t="s">
        <v>447</v>
      </c>
      <c r="N101" s="36"/>
    </row>
    <row r="102" spans="1:14" ht="51" x14ac:dyDescent="0.3">
      <c r="A102" s="96"/>
      <c r="B102" s="95"/>
      <c r="C102" s="5" t="s">
        <v>486</v>
      </c>
      <c r="D102" s="5" t="s">
        <v>456</v>
      </c>
      <c r="E102" s="4" t="s">
        <v>16</v>
      </c>
      <c r="F102" s="5" t="s">
        <v>484</v>
      </c>
      <c r="G102" s="5" t="s">
        <v>487</v>
      </c>
      <c r="H102" s="5">
        <v>48.45</v>
      </c>
      <c r="I102" s="5">
        <f>H102*3</f>
        <v>145.35000000000002</v>
      </c>
      <c r="J102" s="5">
        <v>1972</v>
      </c>
      <c r="K102" s="22">
        <f>H102*1500</f>
        <v>72675</v>
      </c>
      <c r="L102" s="6" t="s">
        <v>442</v>
      </c>
      <c r="M102" s="5" t="s">
        <v>447</v>
      </c>
      <c r="N102" s="36"/>
    </row>
    <row r="103" spans="1:14" ht="51" x14ac:dyDescent="0.3">
      <c r="A103" s="96"/>
      <c r="B103" s="95"/>
      <c r="C103" s="5" t="s">
        <v>486</v>
      </c>
      <c r="D103" s="5" t="s">
        <v>488</v>
      </c>
      <c r="E103" s="4" t="s">
        <v>16</v>
      </c>
      <c r="F103" s="5" t="s">
        <v>17</v>
      </c>
      <c r="G103" s="5" t="s">
        <v>489</v>
      </c>
      <c r="H103" s="5">
        <v>64.72</v>
      </c>
      <c r="I103" s="5">
        <f t="shared" ref="I103:I105" si="4">H103*3</f>
        <v>194.16</v>
      </c>
      <c r="J103" s="5">
        <v>1986</v>
      </c>
      <c r="K103" s="22">
        <f>H103*1500</f>
        <v>97080</v>
      </c>
      <c r="L103" s="6" t="s">
        <v>442</v>
      </c>
      <c r="M103" s="5" t="s">
        <v>447</v>
      </c>
      <c r="N103" s="36"/>
    </row>
    <row r="104" spans="1:14" ht="51" x14ac:dyDescent="0.3">
      <c r="A104" s="96"/>
      <c r="B104" s="95"/>
      <c r="C104" s="5" t="s">
        <v>486</v>
      </c>
      <c r="D104" s="5" t="s">
        <v>490</v>
      </c>
      <c r="E104" s="4" t="s">
        <v>16</v>
      </c>
      <c r="F104" s="5" t="s">
        <v>17</v>
      </c>
      <c r="G104" s="5" t="s">
        <v>491</v>
      </c>
      <c r="H104" s="5">
        <v>52.59</v>
      </c>
      <c r="I104" s="5">
        <f t="shared" si="4"/>
        <v>157.77000000000001</v>
      </c>
      <c r="J104" s="5">
        <v>1935</v>
      </c>
      <c r="K104" s="22">
        <f t="shared" ref="K104" si="5">H104*400</f>
        <v>21036</v>
      </c>
      <c r="L104" s="6" t="s">
        <v>442</v>
      </c>
      <c r="M104" s="5" t="s">
        <v>447</v>
      </c>
      <c r="N104" s="36"/>
    </row>
    <row r="105" spans="1:14" ht="51" x14ac:dyDescent="0.3">
      <c r="A105" s="96"/>
      <c r="B105" s="95"/>
      <c r="C105" s="5" t="s">
        <v>486</v>
      </c>
      <c r="D105" s="5" t="s">
        <v>492</v>
      </c>
      <c r="E105" s="4" t="s">
        <v>16</v>
      </c>
      <c r="F105" s="5" t="s">
        <v>17</v>
      </c>
      <c r="G105" s="5" t="s">
        <v>493</v>
      </c>
      <c r="H105" s="5">
        <v>65.569999999999993</v>
      </c>
      <c r="I105" s="5">
        <f t="shared" si="4"/>
        <v>196.70999999999998</v>
      </c>
      <c r="J105" s="5">
        <v>1935</v>
      </c>
      <c r="K105" s="22">
        <f>H105*500</f>
        <v>32785</v>
      </c>
      <c r="L105" s="6" t="s">
        <v>442</v>
      </c>
      <c r="M105" s="5" t="s">
        <v>447</v>
      </c>
      <c r="N105" s="36"/>
    </row>
    <row r="106" spans="1:14" x14ac:dyDescent="0.3">
      <c r="J106" s="27" t="s">
        <v>246</v>
      </c>
      <c r="K106" s="28">
        <f>SUM(K2:K105)</f>
        <v>35242288.189999998</v>
      </c>
    </row>
  </sheetData>
  <sheetProtection formatCells="0"/>
  <protectedRanges>
    <protectedRange algorithmName="SHA-512" hashValue="w0Fi6ynCKrZGFhYjTvyLMiZF6332oBMru0/TTK7s9XJjejF0N1MI7DlpF0LnIEhaT/T3pnCJMQ3qGEg6vFbGlQ==" saltValue="PONiTkyjpIq3Fr79MFvG6A==" spinCount="100000" sqref="N2:AB3" name="Diapazonas1"/>
  </protectedRanges>
  <autoFilter ref="A1:M106" xr:uid="{BC84511C-03CC-4DC6-BFB1-6C0F41F9A364}"/>
  <mergeCells count="18">
    <mergeCell ref="B77:B84"/>
    <mergeCell ref="A77:A84"/>
    <mergeCell ref="B85:B86"/>
    <mergeCell ref="A85:A86"/>
    <mergeCell ref="B87:B105"/>
    <mergeCell ref="A87:A105"/>
    <mergeCell ref="B41:B45"/>
    <mergeCell ref="A41:A45"/>
    <mergeCell ref="B46:B57"/>
    <mergeCell ref="A46:A57"/>
    <mergeCell ref="B58:B76"/>
    <mergeCell ref="A58:A76"/>
    <mergeCell ref="A2:A3"/>
    <mergeCell ref="B33:B40"/>
    <mergeCell ref="A33:A40"/>
    <mergeCell ref="B2:B3"/>
    <mergeCell ref="A4:A32"/>
    <mergeCell ref="B4:B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NT įstaigos</vt:lpstr>
      <vt:lpstr>NT Seniūnijų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Jolanta Makaraitė</cp:lastModifiedBy>
  <cp:revision/>
  <dcterms:created xsi:type="dcterms:W3CDTF">2024-10-15T07:41:48Z</dcterms:created>
  <dcterms:modified xsi:type="dcterms:W3CDTF">2026-05-12T05:44:56Z</dcterms:modified>
  <cp:category/>
  <cp:contentStatus/>
</cp:coreProperties>
</file>